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4"/>
  </bookViews>
  <sheets>
    <sheet name="IIP" sheetId="1" r:id="rId1"/>
    <sheet name="GTSXCN" sheetId="2" r:id="rId2"/>
    <sheet name="TMBL" sheetId="3" r:id="rId3"/>
    <sheet name="XNK" sheetId="4" r:id="rId4"/>
    <sheet name="chisogia" sheetId="5" r:id="rId5"/>
    <sheet name="00000000" sheetId="6" state="veryHidden" r:id="rId6"/>
    <sheet name="10000000" sheetId="7" state="veryHidden" r:id="rId7"/>
    <sheet name="20000000" sheetId="8" state="veryHidden" r:id="rId8"/>
    <sheet name="30000000" sheetId="9" state="veryHidden" r:id="rId9"/>
  </sheets>
  <definedNames>
    <definedName name="_xlnm.Print_Titles" localSheetId="0">'IIP'!$4:$6</definedName>
    <definedName name="_xlnm.Print_Titles" localSheetId="3">'XNK'!$4:$7</definedName>
    <definedName name="_xlnm.Print_Titles">#N/A</definedName>
  </definedNames>
  <calcPr fullCalcOnLoad="1"/>
</workbook>
</file>

<file path=xl/comments3.xml><?xml version="1.0" encoding="utf-8"?>
<comments xmlns="http://schemas.openxmlformats.org/spreadsheetml/2006/main">
  <authors>
    <author>Pham Thi Mai Lan</author>
  </authors>
  <commentList>
    <comment ref="E11" authorId="0">
      <text>
        <r>
          <rPr>
            <b/>
            <sz val="9"/>
            <rFont val="Tahoma"/>
            <family val="2"/>
          </rPr>
          <t>Pham Thi Mai Lan:</t>
        </r>
        <r>
          <rPr>
            <sz val="9"/>
            <rFont val="Tahoma"/>
            <family val="2"/>
          </rPr>
          <t xml:space="preserve">
thực hiện tháng 10/2016 (tự ước)</t>
        </r>
      </text>
    </comment>
    <comment ref="D11" authorId="0">
      <text>
        <r>
          <rPr>
            <b/>
            <sz val="9"/>
            <rFont val="Tahoma"/>
            <family val="2"/>
          </rPr>
          <t>Pham Thi Mai Lan:</t>
        </r>
        <r>
          <rPr>
            <sz val="9"/>
            <rFont val="Tahoma"/>
            <family val="2"/>
          </rPr>
          <t xml:space="preserve">
chênh lệch ước vs thực hiện</t>
        </r>
      </text>
    </comment>
  </commentList>
</comments>
</file>

<file path=xl/sharedStrings.xml><?xml version="1.0" encoding="utf-8"?>
<sst xmlns="http://schemas.openxmlformats.org/spreadsheetml/2006/main" count="280" uniqueCount="184">
  <si>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</si>
  <si>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</si>
  <si>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</si>
  <si>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</si>
  <si>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</si>
  <si>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</si>
  <si>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</si>
  <si>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</si>
  <si>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</si>
  <si>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</si>
  <si>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</si>
  <si>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</si>
  <si>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</si>
  <si>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</si>
  <si>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</si>
  <si>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1. Hàng ăn và dịch vụ ăn uống</t>
  </si>
  <si>
    <t xml:space="preserve">                 - Thực phẩm</t>
  </si>
  <si>
    <t>2. Đồ uống và thuốc lá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</si>
  <si>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</si>
  <si>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</si>
  <si>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</si>
  <si>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</si>
  <si>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</si>
  <si>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</si>
  <si>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</si>
  <si>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</si>
  <si>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</si>
  <si>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</si>
  <si>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</si>
  <si>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</si>
  <si>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</si>
  <si>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</si>
  <si>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</si>
  <si>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</si>
  <si>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</si>
  <si>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</si>
  <si>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</si>
  <si>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</si>
  <si>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</si>
  <si>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</si>
  <si>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</si>
  <si>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</si>
  <si>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</si>
  <si>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</si>
  <si>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</si>
  <si>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</si>
  <si>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</si>
  <si>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</si>
  <si>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</si>
  <si>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</si>
  <si>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</si>
  <si>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Tháng trước</t>
  </si>
  <si>
    <t>Tháng cùng kỳ năm trước</t>
  </si>
  <si>
    <t>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</si>
  <si>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</si>
  <si>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</si>
  <si>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</si>
  <si>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</si>
  <si>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</si>
  <si>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</si>
  <si>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</si>
  <si>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</si>
  <si>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</si>
  <si>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</si>
  <si>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</si>
  <si>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</si>
  <si>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</si>
  <si>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</si>
  <si>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</si>
  <si>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</si>
  <si>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</si>
  <si>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</si>
  <si>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</si>
  <si>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</si>
  <si>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</si>
  <si>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</si>
  <si>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</si>
  <si>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</si>
  <si>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</si>
  <si>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</si>
  <si>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</si>
  <si>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</si>
  <si>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</si>
  <si>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</si>
  <si>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</si>
  <si>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</si>
  <si>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</si>
  <si>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Tháng 12/014 so CKỳ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</si>
  <si>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</si>
  <si>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</si>
  <si>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</si>
  <si>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</si>
  <si>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</si>
  <si>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</si>
  <si>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</si>
  <si>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</si>
  <si>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</si>
  <si>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</si>
  <si>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</si>
  <si>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</si>
  <si>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</si>
  <si>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</si>
  <si>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</si>
  <si>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</si>
  <si>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</si>
  <si>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</si>
  <si>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</si>
  <si>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</si>
  <si>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</si>
  <si>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</si>
  <si>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Ghi chú: KH năm 2016, TMBL hàng hóa, dịch vụ của tỉnh đạt khoảng 136,2- 137,4 ngàn tỷ đồng, tăng 11-12% so năm 2015.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</si>
  <si>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</si>
  <si>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</si>
  <si>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</si>
  <si>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</si>
  <si>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</si>
  <si>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</si>
  <si>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</si>
  <si>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</si>
  <si>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</si>
  <si>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</si>
  <si>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</si>
  <si>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</si>
  <si>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</si>
  <si>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</si>
  <si>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</si>
  <si>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</si>
  <si>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</si>
  <si>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</si>
  <si>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</si>
  <si>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</si>
  <si>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</si>
  <si>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ĐVT: Triệu đồng</t>
  </si>
  <si>
    <t>Kỳ gốc 2014</t>
  </si>
  <si>
    <t xml:space="preserve">Ghi chú: KH năm 2016, GTSXCN của tỉnh (giá ss 2010) đạt khoảng 658- 662 ngàn tỷ đồng, tăng 11-13% so năm 2015. </t>
  </si>
  <si>
    <t>Kim ngạch nhập khẩu toàn tỉnh đạt khoảng 14,1- 14,3 tỷ USD, tăng từ 9 - 11% so năm 2015.</t>
  </si>
  <si>
    <t>Ghi chú: KH năm 2016, Kim ngạch xuất khẩu toàn tỉnh đạt khoảng 15,8 - 16,2 tỷ USD, tăng từ 10 - 12% so năm 2015</t>
  </si>
  <si>
    <t>ĐVT: %</t>
  </si>
  <si>
    <t>Chỉ số giá tiêu dùng</t>
  </si>
  <si>
    <t>3. May mặc, mũ nón, giáy dép</t>
  </si>
  <si>
    <t>BIỂU CHỈ SỐ GIÁ CẢ HÀNG HÓA, DỊCH VỤ THÁNG 08/2016</t>
  </si>
  <si>
    <t>Chỉ số giá tháng 08/2016 so với (%)</t>
  </si>
  <si>
    <t>10T2015</t>
  </si>
  <si>
    <t>Tháng 11/2016 so với</t>
  </si>
  <si>
    <t>tháng trước</t>
  </si>
  <si>
    <t>Lũy kế 11 tháng so CK</t>
  </si>
  <si>
    <t>Ước cả năm 2016</t>
  </si>
  <si>
    <t>Tỷ đồng</t>
  </si>
  <si>
    <t>so CK (%)</t>
  </si>
  <si>
    <t>T11+12</t>
  </si>
  <si>
    <t>chia</t>
  </si>
  <si>
    <t>T10*1,0059</t>
  </si>
  <si>
    <t>T10*1,005</t>
  </si>
  <si>
    <t>cơ cấu</t>
  </si>
  <si>
    <t>BIỂU CHỈ SỐ SẢN XUẤT CÔNG NGHIỆP (IIP) CỦA TỈNH THÁNG 11/2016</t>
  </si>
  <si>
    <t>Tháng 10/2016 so với cùng kỳ</t>
  </si>
  <si>
    <t>Lũy kế 11 tháng 2016 so CK</t>
  </si>
  <si>
    <t>BIỂU GIÁ TRỊ SẢN XUẤT CÔNG NGHIỆP THÁNG 11/2016</t>
  </si>
  <si>
    <t>Ước 11 tháng năm 2016</t>
  </si>
  <si>
    <t>Chính thức 11 tháng năm 2015</t>
  </si>
  <si>
    <t>11 tháng năm 2016 so với CK (%)</t>
  </si>
  <si>
    <t>BIỂU TỔNG MỨC BÁN LẺ HÀNG HÓA, DOANH THU DỊCH VỤ THÁNG 11/2016</t>
  </si>
  <si>
    <t>Chính thức tháng 10/2016</t>
  </si>
  <si>
    <t>Ước tính tháng 11/2016</t>
  </si>
  <si>
    <t>Ước tính 11 tháng năm 2016</t>
  </si>
  <si>
    <t>Chính thức  11 tháng năm 2015</t>
  </si>
  <si>
    <t>Tháng 11/2016 so tháng trước</t>
  </si>
  <si>
    <t>Ước 11 tháng năm 2016 so KH</t>
  </si>
  <si>
    <t>Ước 11 tháng 2016 so cùng kỳ</t>
  </si>
  <si>
    <t>BIỂU KIM NGẠCH XUẤT KHẨU, NHẬP KHẨU TRÊN ĐỊA BÀN THÁNG 11/2016</t>
  </si>
  <si>
    <t>Ch/thức tháng 10/2016</t>
  </si>
  <si>
    <t>Ước tháng 11/2016</t>
  </si>
  <si>
    <t>Tháng 11/2016 so tháng 10/2016</t>
  </si>
  <si>
    <t>11 tháng năm 2016 so CKỳ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</si>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</sst>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  <numFmt numFmtId="217" formatCode="0.000000000"/>
    <numFmt numFmtId="218" formatCode="_-* #,##0.0\ _₫_-;\-* #,##0.0\ _₫_-;_-* &quot;-&quot;??\ _₫_-;_-@_-"/>
    <numFmt numFmtId="219" formatCode="#,##0.00_ ;\-#,##0.00\ "/>
    <numFmt numFmtId="220" formatCode="_-* #,##0\ _₫_-;\-* #,##0\ _₫_-;_-* &quot;-&quot;??\ _₫_-;_-@_-"/>
    <numFmt numFmtId="221" formatCode="_(* #,##0.000_);_(* \(#,##0.000\);_(* &quot;-&quot;???_);_(@_)"/>
  </numFmts>
  <fonts count="8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4"/>
      <name val="Times New Roman"/>
      <family val="1"/>
    </font>
    <font>
      <sz val="11"/>
      <name val=".VnTime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.VnTime"/>
      <family val="2"/>
    </font>
    <font>
      <sz val="11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.VnTim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8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2" fillId="27" borderId="10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0" fillId="0" borderId="0" xfId="0" applyFont="1" applyAlignment="1">
      <alignment/>
    </xf>
    <xf numFmtId="3" fontId="19" fillId="0" borderId="1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0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1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25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0" fontId="24" fillId="0" borderId="19" xfId="0" applyFont="1" applyFill="1" applyBorder="1" applyAlignment="1">
      <alignment/>
    </xf>
    <xf numFmtId="2" fontId="28" fillId="33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39" fontId="54" fillId="0" borderId="14" xfId="0" applyNumberFormat="1" applyFont="1" applyFill="1" applyBorder="1" applyAlignment="1" applyProtection="1">
      <alignment horizontal="right" vertical="center"/>
      <protection/>
    </xf>
    <xf numFmtId="181" fontId="55" fillId="0" borderId="12" xfId="0" applyNumberFormat="1" applyFont="1" applyFill="1" applyBorder="1" applyAlignment="1" applyProtection="1">
      <alignment horizontal="right"/>
      <protection/>
    </xf>
    <xf numFmtId="39" fontId="55" fillId="0" borderId="12" xfId="0" applyNumberFormat="1" applyFont="1" applyFill="1" applyBorder="1" applyAlignment="1" applyProtection="1">
      <alignment horizontal="right" vertical="center"/>
      <protection/>
    </xf>
    <xf numFmtId="39" fontId="55" fillId="0" borderId="13" xfId="0" applyNumberFormat="1" applyFont="1" applyFill="1" applyBorder="1" applyAlignment="1" applyProtection="1">
      <alignment horizontal="right" vertical="center"/>
      <protection/>
    </xf>
    <xf numFmtId="194" fontId="26" fillId="33" borderId="12" xfId="43" applyNumberFormat="1" applyFont="1" applyFill="1" applyBorder="1" applyAlignment="1">
      <alignment horizontal="center" vertical="center"/>
    </xf>
    <xf numFmtId="198" fontId="21" fillId="0" borderId="0" xfId="0" applyNumberFormat="1" applyFont="1" applyAlignment="1">
      <alignment/>
    </xf>
    <xf numFmtId="0" fontId="30" fillId="0" borderId="18" xfId="0" applyFont="1" applyFill="1" applyBorder="1" applyAlignment="1">
      <alignment/>
    </xf>
    <xf numFmtId="198" fontId="22" fillId="0" borderId="12" xfId="43" applyNumberFormat="1" applyFont="1" applyFill="1" applyBorder="1" applyAlignment="1">
      <alignment/>
    </xf>
    <xf numFmtId="194" fontId="26" fillId="0" borderId="12" xfId="43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171" fontId="21" fillId="0" borderId="14" xfId="0" applyNumberFormat="1" applyFont="1" applyBorder="1" applyAlignment="1">
      <alignment/>
    </xf>
    <xf numFmtId="194" fontId="25" fillId="0" borderId="12" xfId="43" applyNumberFormat="1" applyFont="1" applyBorder="1" applyAlignment="1">
      <alignment vertical="center"/>
    </xf>
    <xf numFmtId="179" fontId="25" fillId="0" borderId="12" xfId="43" applyFont="1" applyBorder="1" applyAlignment="1">
      <alignment vertical="center"/>
    </xf>
    <xf numFmtId="194" fontId="26" fillId="0" borderId="12" xfId="43" applyNumberFormat="1" applyFont="1" applyFill="1" applyBorder="1" applyAlignment="1">
      <alignment vertical="center"/>
    </xf>
    <xf numFmtId="179" fontId="26" fillId="0" borderId="12" xfId="43" applyFont="1" applyFill="1" applyBorder="1" applyAlignment="1">
      <alignment vertical="center"/>
    </xf>
    <xf numFmtId="194" fontId="26" fillId="0" borderId="12" xfId="43" applyNumberFormat="1" applyFont="1" applyBorder="1" applyAlignment="1">
      <alignment vertical="center"/>
    </xf>
    <xf numFmtId="179" fontId="26" fillId="0" borderId="12" xfId="43" applyFont="1" applyBorder="1" applyAlignment="1">
      <alignment vertical="center"/>
    </xf>
    <xf numFmtId="194" fontId="26" fillId="35" borderId="12" xfId="43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25" fillId="0" borderId="12" xfId="43" applyFont="1" applyFill="1" applyBorder="1" applyAlignment="1">
      <alignment vertical="center"/>
    </xf>
    <xf numFmtId="184" fontId="25" fillId="33" borderId="12" xfId="0" applyNumberFormat="1" applyFont="1" applyFill="1" applyBorder="1" applyAlignment="1">
      <alignment horizontal="right" vertical="center"/>
    </xf>
    <xf numFmtId="184" fontId="25" fillId="0" borderId="12" xfId="43" applyNumberFormat="1" applyFont="1" applyBorder="1" applyAlignment="1">
      <alignment horizontal="right" vertical="center"/>
    </xf>
    <xf numFmtId="201" fontId="25" fillId="0" borderId="12" xfId="43" applyNumberFormat="1" applyFont="1" applyBorder="1" applyAlignment="1">
      <alignment horizontal="right" vertical="center"/>
    </xf>
    <xf numFmtId="201" fontId="25" fillId="33" borderId="12" xfId="0" applyNumberFormat="1" applyFont="1" applyFill="1" applyBorder="1" applyAlignment="1">
      <alignment horizontal="right" vertical="center"/>
    </xf>
    <xf numFmtId="184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Border="1" applyAlignment="1">
      <alignment horizontal="right" vertical="center"/>
    </xf>
    <xf numFmtId="201" fontId="26" fillId="0" borderId="12" xfId="43" applyNumberFormat="1" applyFont="1" applyFill="1" applyBorder="1" applyAlignment="1" quotePrefix="1">
      <alignment horizontal="right" vertical="center"/>
    </xf>
    <xf numFmtId="194" fontId="26" fillId="35" borderId="0" xfId="43" applyNumberFormat="1" applyFont="1" applyFill="1" applyBorder="1" applyAlignment="1">
      <alignment vertical="center"/>
    </xf>
    <xf numFmtId="194" fontId="26" fillId="35" borderId="22" xfId="43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43" applyNumberFormat="1" applyFont="1" applyBorder="1" applyAlignment="1" applyProtection="1">
      <alignment horizontal="right" vertical="center" wrapText="1"/>
      <protection/>
    </xf>
    <xf numFmtId="2" fontId="9" fillId="0" borderId="12" xfId="43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 quotePrefix="1">
      <alignment vertical="center" wrapText="1"/>
    </xf>
    <xf numFmtId="0" fontId="28" fillId="0" borderId="18" xfId="0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179" fontId="26" fillId="0" borderId="12" xfId="43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183" fontId="28" fillId="33" borderId="12" xfId="0" applyNumberFormat="1" applyFont="1" applyFill="1" applyBorder="1" applyAlignment="1">
      <alignment horizontal="center" vertical="center"/>
    </xf>
    <xf numFmtId="183" fontId="28" fillId="33" borderId="22" xfId="0" applyNumberFormat="1" applyFont="1" applyFill="1" applyBorder="1" applyAlignment="1">
      <alignment horizontal="center" vertical="center"/>
    </xf>
    <xf numFmtId="194" fontId="26" fillId="0" borderId="22" xfId="43" applyNumberFormat="1" applyFont="1" applyBorder="1" applyAlignment="1">
      <alignment vertical="center"/>
    </xf>
    <xf numFmtId="183" fontId="28" fillId="33" borderId="13" xfId="0" applyNumberFormat="1" applyFont="1" applyFill="1" applyBorder="1" applyAlignment="1">
      <alignment horizontal="center" vertical="center"/>
    </xf>
    <xf numFmtId="194" fontId="26" fillId="0" borderId="13" xfId="43" applyNumberFormat="1" applyFont="1" applyBorder="1" applyAlignment="1">
      <alignment vertical="center"/>
    </xf>
    <xf numFmtId="194" fontId="26" fillId="35" borderId="12" xfId="43" applyNumberFormat="1" applyFont="1" applyFill="1" applyBorder="1" applyAlignment="1" quotePrefix="1">
      <alignment horizontal="right" vertical="center"/>
    </xf>
    <xf numFmtId="179" fontId="26" fillId="33" borderId="12" xfId="43" applyFont="1" applyFill="1" applyBorder="1" applyAlignment="1">
      <alignment vertical="center"/>
    </xf>
    <xf numFmtId="179" fontId="25" fillId="33" borderId="12" xfId="43" applyFont="1" applyFill="1" applyBorder="1" applyAlignment="1">
      <alignment vertical="center"/>
    </xf>
    <xf numFmtId="194" fontId="25" fillId="33" borderId="12" xfId="43" applyNumberFormat="1" applyFont="1" applyFill="1" applyBorder="1" applyAlignment="1">
      <alignment vertical="center"/>
    </xf>
    <xf numFmtId="0" fontId="26" fillId="0" borderId="12" xfId="0" applyFont="1" applyBorder="1" applyAlignment="1">
      <alignment/>
    </xf>
    <xf numFmtId="194" fontId="26" fillId="35" borderId="22" xfId="43" applyNumberFormat="1" applyFont="1" applyFill="1" applyBorder="1" applyAlignment="1" quotePrefix="1">
      <alignment horizontal="right" vertical="center"/>
    </xf>
    <xf numFmtId="179" fontId="26" fillId="33" borderId="22" xfId="43" applyFont="1" applyFill="1" applyBorder="1" applyAlignment="1">
      <alignment vertical="center"/>
    </xf>
    <xf numFmtId="194" fontId="26" fillId="35" borderId="13" xfId="43" applyNumberFormat="1" applyFont="1" applyFill="1" applyBorder="1" applyAlignment="1">
      <alignment vertical="center"/>
    </xf>
    <xf numFmtId="194" fontId="26" fillId="35" borderId="13" xfId="43" applyNumberFormat="1" applyFont="1" applyFill="1" applyBorder="1" applyAlignment="1" quotePrefix="1">
      <alignment horizontal="right"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179" fontId="76" fillId="0" borderId="14" xfId="43" applyFont="1" applyBorder="1" applyAlignment="1">
      <alignment/>
    </xf>
    <xf numFmtId="4" fontId="76" fillId="0" borderId="14" xfId="0" applyNumberFormat="1" applyFont="1" applyBorder="1" applyAlignment="1">
      <alignment/>
    </xf>
    <xf numFmtId="4" fontId="10" fillId="0" borderId="18" xfId="60" applyNumberFormat="1" applyFont="1" applyFill="1" applyBorder="1" applyAlignment="1">
      <alignment horizontal="right"/>
      <protection/>
    </xf>
    <xf numFmtId="2" fontId="77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77" fillId="0" borderId="12" xfId="0" applyNumberFormat="1" applyFont="1" applyBorder="1" applyAlignment="1">
      <alignment/>
    </xf>
    <xf numFmtId="4" fontId="14" fillId="0" borderId="18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179" fontId="26" fillId="0" borderId="12" xfId="43" applyNumberFormat="1" applyFont="1" applyBorder="1" applyAlignment="1">
      <alignment vertical="center"/>
    </xf>
    <xf numFmtId="198" fontId="26" fillId="0" borderId="12" xfId="43" applyNumberFormat="1" applyFont="1" applyFill="1" applyBorder="1" applyAlignment="1">
      <alignment vertical="center"/>
    </xf>
    <xf numFmtId="219" fontId="6" fillId="0" borderId="0" xfId="0" applyNumberFormat="1" applyFont="1" applyAlignment="1" applyProtection="1">
      <alignment horizontal="left" vertical="center" wrapText="1"/>
      <protection/>
    </xf>
    <xf numFmtId="4" fontId="14" fillId="0" borderId="12" xfId="60" applyNumberFormat="1" applyFont="1" applyFill="1" applyBorder="1" applyAlignment="1">
      <alignment horizontal="right"/>
      <protection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1" fontId="3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9" fontId="55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5" xfId="0" applyFont="1" applyBorder="1" applyAlignment="1">
      <alignment horizontal="center" vertical="center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 wrapText="1"/>
    </xf>
    <xf numFmtId="2" fontId="26" fillId="33" borderId="12" xfId="0" applyNumberFormat="1" applyFont="1" applyFill="1" applyBorder="1" applyAlignment="1">
      <alignment horizontal="left" vertical="center"/>
    </xf>
    <xf numFmtId="0" fontId="26" fillId="0" borderId="0" xfId="0" applyFont="1" applyAlignment="1">
      <alignment/>
    </xf>
    <xf numFmtId="2" fontId="26" fillId="33" borderId="12" xfId="0" applyNumberFormat="1" applyFont="1" applyFill="1" applyBorder="1" applyAlignment="1">
      <alignment vertical="center"/>
    </xf>
    <xf numFmtId="183" fontId="26" fillId="33" borderId="12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2" fontId="26" fillId="33" borderId="12" xfId="0" applyNumberFormat="1" applyFont="1" applyFill="1" applyBorder="1" applyAlignment="1">
      <alignment horizontal="left" vertical="center" wrapText="1"/>
    </xf>
    <xf numFmtId="183" fontId="26" fillId="33" borderId="22" xfId="0" applyNumberFormat="1" applyFont="1" applyFill="1" applyBorder="1" applyAlignment="1">
      <alignment vertical="center"/>
    </xf>
    <xf numFmtId="183" fontId="26" fillId="33" borderId="13" xfId="0" applyNumberFormat="1" applyFont="1" applyFill="1" applyBorder="1" applyAlignment="1">
      <alignment vertical="center"/>
    </xf>
    <xf numFmtId="194" fontId="1" fillId="35" borderId="12" xfId="43" applyNumberFormat="1" applyFont="1" applyFill="1" applyBorder="1" applyAlignment="1">
      <alignment vertical="center" wrapText="1"/>
    </xf>
    <xf numFmtId="193" fontId="25" fillId="0" borderId="12" xfId="43" applyNumberFormat="1" applyFont="1" applyBorder="1" applyAlignment="1">
      <alignment vertical="center"/>
    </xf>
    <xf numFmtId="193" fontId="26" fillId="0" borderId="12" xfId="43" applyNumberFormat="1" applyFont="1" applyBorder="1" applyAlignment="1">
      <alignment vertical="center"/>
    </xf>
    <xf numFmtId="193" fontId="26" fillId="0" borderId="12" xfId="0" applyNumberFormat="1" applyFont="1" applyBorder="1" applyAlignment="1">
      <alignment vertical="center"/>
    </xf>
    <xf numFmtId="193" fontId="26" fillId="0" borderId="12" xfId="0" applyNumberFormat="1" applyFont="1" applyFill="1" applyBorder="1" applyAlignment="1">
      <alignment vertical="center"/>
    </xf>
    <xf numFmtId="193" fontId="26" fillId="0" borderId="13" xfId="43" applyNumberFormat="1" applyFont="1" applyBorder="1" applyAlignment="1">
      <alignment vertical="center"/>
    </xf>
    <xf numFmtId="193" fontId="26" fillId="33" borderId="12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94" fontId="21" fillId="0" borderId="0" xfId="43" applyNumberFormat="1" applyFont="1" applyAlignment="1">
      <alignment/>
    </xf>
    <xf numFmtId="210" fontId="21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4" fontId="10" fillId="0" borderId="18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60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181" fontId="21" fillId="0" borderId="0" xfId="0" applyNumberFormat="1" applyFont="1" applyFill="1" applyAlignment="1">
      <alignment/>
    </xf>
    <xf numFmtId="171" fontId="21" fillId="0" borderId="0" xfId="0" applyNumberFormat="1" applyFont="1" applyFill="1" applyAlignment="1">
      <alignment/>
    </xf>
    <xf numFmtId="220" fontId="21" fillId="0" borderId="0" xfId="0" applyNumberFormat="1" applyFont="1" applyFill="1" applyAlignment="1">
      <alignment/>
    </xf>
    <xf numFmtId="194" fontId="26" fillId="0" borderId="0" xfId="43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 quotePrefix="1">
      <alignment horizontal="right"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/>
    </xf>
    <xf numFmtId="171" fontId="21" fillId="0" borderId="0" xfId="0" applyNumberFormat="1" applyFont="1" applyFill="1" applyBorder="1" applyAlignment="1">
      <alignment/>
    </xf>
    <xf numFmtId="194" fontId="26" fillId="0" borderId="0" xfId="43" applyNumberFormat="1" applyFont="1" applyFill="1" applyBorder="1" applyAlignment="1">
      <alignment/>
    </xf>
    <xf numFmtId="179" fontId="26" fillId="0" borderId="0" xfId="43" applyNumberFormat="1" applyFont="1" applyFill="1" applyBorder="1" applyAlignment="1">
      <alignment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5" fillId="34" borderId="2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179" fontId="21" fillId="0" borderId="0" xfId="43" applyFont="1" applyFill="1" applyBorder="1" applyAlignment="1">
      <alignment/>
    </xf>
    <xf numFmtId="171" fontId="1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02" fontId="26" fillId="0" borderId="0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179" fontId="55" fillId="0" borderId="0" xfId="43" applyFont="1" applyBorder="1" applyAlignment="1">
      <alignment/>
    </xf>
    <xf numFmtId="179" fontId="56" fillId="0" borderId="0" xfId="43" applyFont="1" applyBorder="1" applyAlignment="1">
      <alignment/>
    </xf>
    <xf numFmtId="179" fontId="55" fillId="0" borderId="0" xfId="43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71" fontId="56" fillId="0" borderId="0" xfId="0" applyNumberFormat="1" applyFont="1" applyAlignment="1">
      <alignment/>
    </xf>
    <xf numFmtId="179" fontId="56" fillId="0" borderId="0" xfId="43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" fontId="78" fillId="0" borderId="18" xfId="60" applyNumberFormat="1" applyFont="1" applyFill="1" applyBorder="1" applyAlignment="1">
      <alignment horizontal="right"/>
      <protection/>
    </xf>
    <xf numFmtId="4" fontId="78" fillId="0" borderId="12" xfId="0" applyNumberFormat="1" applyFont="1" applyBorder="1" applyAlignment="1">
      <alignment/>
    </xf>
    <xf numFmtId="0" fontId="31" fillId="0" borderId="0" xfId="0" applyFont="1" applyBorder="1" applyAlignment="1">
      <alignment/>
    </xf>
    <xf numFmtId="179" fontId="35" fillId="0" borderId="0" xfId="43" applyFont="1" applyAlignment="1">
      <alignment/>
    </xf>
    <xf numFmtId="179" fontId="35" fillId="36" borderId="0" xfId="43" applyFont="1" applyFill="1" applyAlignment="1">
      <alignment/>
    </xf>
    <xf numFmtId="0" fontId="36" fillId="0" borderId="0" xfId="0" applyFont="1" applyAlignment="1">
      <alignment/>
    </xf>
    <xf numFmtId="193" fontId="21" fillId="0" borderId="0" xfId="0" applyNumberFormat="1" applyFont="1" applyFill="1" applyBorder="1" applyAlignment="1">
      <alignment/>
    </xf>
    <xf numFmtId="179" fontId="26" fillId="0" borderId="0" xfId="43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93" fontId="26" fillId="0" borderId="12" xfId="43" applyNumberFormat="1" applyFont="1" applyBorder="1" applyAlignment="1">
      <alignment vertical="center"/>
    </xf>
    <xf numFmtId="193" fontId="25" fillId="0" borderId="12" xfId="43" applyNumberFormat="1" applyFont="1" applyBorder="1" applyAlignment="1">
      <alignment vertical="center"/>
    </xf>
    <xf numFmtId="221" fontId="21" fillId="0" borderId="0" xfId="0" applyNumberFormat="1" applyFont="1" applyFill="1" applyBorder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25" fillId="33" borderId="24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>
      <alignment/>
    </xf>
    <xf numFmtId="0" fontId="25" fillId="33" borderId="26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/>
      <protection/>
    </xf>
    <xf numFmtId="0" fontId="25" fillId="33" borderId="21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1" fillId="0" borderId="0" xfId="0" applyFont="1" applyBorder="1" applyAlignment="1">
      <alignment horizontal="center"/>
    </xf>
    <xf numFmtId="179" fontId="55" fillId="0" borderId="0" xfId="43" applyFont="1" applyBorder="1" applyAlignment="1">
      <alignment horizontal="center" vertical="center" wrapText="1"/>
    </xf>
    <xf numFmtId="0" fontId="25" fillId="34" borderId="20" xfId="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1">
      <selection activeCell="K11" sqref="K1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hidden="1" customWidth="1"/>
    <col min="8" max="9" width="0" style="32" hidden="1" customWidth="1"/>
    <col min="10" max="16384" width="8.90625" style="32" customWidth="1"/>
  </cols>
  <sheetData>
    <row r="1" ht="15" customHeight="1">
      <c r="B1" s="33" t="s">
        <v>7</v>
      </c>
    </row>
    <row r="2" spans="2:6" ht="29.25" customHeight="1">
      <c r="B2" s="263" t="s">
        <v>154</v>
      </c>
      <c r="C2" s="263"/>
      <c r="D2" s="263"/>
      <c r="E2" s="263"/>
      <c r="F2" s="263"/>
    </row>
    <row r="3" ht="14.25" customHeight="1">
      <c r="E3" s="34" t="s">
        <v>137</v>
      </c>
    </row>
    <row r="4" spans="1:9" ht="31.5" customHeight="1">
      <c r="A4" s="266" t="s">
        <v>34</v>
      </c>
      <c r="B4" s="266" t="s">
        <v>35</v>
      </c>
      <c r="C4" s="266" t="s">
        <v>155</v>
      </c>
      <c r="D4" s="269" t="s">
        <v>143</v>
      </c>
      <c r="E4" s="270"/>
      <c r="F4" s="271" t="s">
        <v>156</v>
      </c>
      <c r="G4" s="264" t="s">
        <v>143</v>
      </c>
      <c r="H4" s="265"/>
      <c r="I4" s="239" t="s">
        <v>145</v>
      </c>
    </row>
    <row r="5" spans="1:9" ht="31.5" customHeight="1">
      <c r="A5" s="267"/>
      <c r="B5" s="267"/>
      <c r="C5" s="268"/>
      <c r="D5" s="225" t="s">
        <v>51</v>
      </c>
      <c r="E5" s="225" t="s">
        <v>52</v>
      </c>
      <c r="F5" s="272"/>
      <c r="G5" s="238" t="s">
        <v>144</v>
      </c>
      <c r="H5" s="240" t="s">
        <v>52</v>
      </c>
      <c r="I5" s="239"/>
    </row>
    <row r="6" spans="1:6" ht="18" customHeight="1">
      <c r="A6" s="226" t="s">
        <v>10</v>
      </c>
      <c r="B6" s="227" t="s">
        <v>11</v>
      </c>
      <c r="C6" s="227">
        <v>1</v>
      </c>
      <c r="D6" s="226">
        <v>2</v>
      </c>
      <c r="E6" s="226">
        <v>3</v>
      </c>
      <c r="F6" s="227">
        <v>4</v>
      </c>
    </row>
    <row r="7" spans="1:9" ht="15.75">
      <c r="A7" s="35"/>
      <c r="B7" s="228" t="s">
        <v>44</v>
      </c>
      <c r="C7" s="81">
        <v>108.573440922779</v>
      </c>
      <c r="D7" s="81">
        <v>102.368598090375</v>
      </c>
      <c r="E7" s="81">
        <v>111.135297428921</v>
      </c>
      <c r="F7" s="81">
        <v>108.271807330228</v>
      </c>
      <c r="G7" s="164"/>
      <c r="I7" s="32">
        <v>108.28</v>
      </c>
    </row>
    <row r="8" spans="1:6" ht="15.75">
      <c r="A8" s="36" t="s">
        <v>36</v>
      </c>
      <c r="B8" s="80" t="s">
        <v>38</v>
      </c>
      <c r="D8" s="82"/>
      <c r="E8" s="82"/>
      <c r="F8" s="82"/>
    </row>
    <row r="9" spans="1:6" ht="15.75">
      <c r="A9" s="62">
        <v>1</v>
      </c>
      <c r="B9" s="229" t="s">
        <v>40</v>
      </c>
      <c r="C9" s="83">
        <v>89.5318771335235</v>
      </c>
      <c r="D9" s="83">
        <v>103.73228974054</v>
      </c>
      <c r="E9" s="83">
        <v>105.29601745055</v>
      </c>
      <c r="F9" s="83">
        <v>108.660670017539</v>
      </c>
    </row>
    <row r="10" spans="1:9" ht="15.75">
      <c r="A10" s="62">
        <v>2</v>
      </c>
      <c r="B10" s="229" t="s">
        <v>41</v>
      </c>
      <c r="C10" s="83">
        <v>108.956729269386</v>
      </c>
      <c r="D10" s="83">
        <v>102.370079970465</v>
      </c>
      <c r="E10" s="83">
        <v>111.318104995276</v>
      </c>
      <c r="F10" s="83">
        <v>108.358096618021</v>
      </c>
      <c r="I10" s="32">
        <v>108.3</v>
      </c>
    </row>
    <row r="11" spans="1:7" ht="15.75">
      <c r="A11" s="62">
        <v>3</v>
      </c>
      <c r="B11" s="229" t="s">
        <v>42</v>
      </c>
      <c r="C11" s="83">
        <v>109.573364364875</v>
      </c>
      <c r="D11" s="83">
        <v>99.8884107541086</v>
      </c>
      <c r="E11" s="83">
        <v>108.166778284592</v>
      </c>
      <c r="F11" s="83">
        <v>100.737929193161</v>
      </c>
      <c r="G11" s="164"/>
    </row>
    <row r="12" spans="1:6" ht="15.75">
      <c r="A12" s="62">
        <v>4</v>
      </c>
      <c r="B12" s="229" t="s">
        <v>43</v>
      </c>
      <c r="C12" s="83">
        <v>100.012403870007</v>
      </c>
      <c r="D12" s="83">
        <v>100.917772541238</v>
      </c>
      <c r="E12" s="83">
        <v>99.1349902534113</v>
      </c>
      <c r="F12" s="83">
        <v>101.028985025636</v>
      </c>
    </row>
    <row r="13" spans="1:6" ht="15.75">
      <c r="A13" s="36" t="s">
        <v>37</v>
      </c>
      <c r="B13" s="80" t="s">
        <v>39</v>
      </c>
      <c r="C13" s="82"/>
      <c r="D13" s="82"/>
      <c r="E13" s="82"/>
      <c r="F13" s="82"/>
    </row>
    <row r="14" spans="1:6" ht="15.75">
      <c r="A14" s="62">
        <v>1</v>
      </c>
      <c r="B14" s="113" t="s">
        <v>113</v>
      </c>
      <c r="C14" s="83">
        <v>89.5318771335235</v>
      </c>
      <c r="D14" s="83">
        <v>103.73228974054</v>
      </c>
      <c r="E14" s="83">
        <v>105.29601745055</v>
      </c>
      <c r="F14" s="83">
        <v>108.660670017539</v>
      </c>
    </row>
    <row r="15" spans="1:6" ht="15.75">
      <c r="A15" s="62">
        <f>A14+1</f>
        <v>2</v>
      </c>
      <c r="B15" s="113" t="s">
        <v>114</v>
      </c>
      <c r="C15" s="83">
        <v>101.935911235382</v>
      </c>
      <c r="D15" s="83">
        <v>103.686864669359</v>
      </c>
      <c r="E15" s="83">
        <v>113.515690649522</v>
      </c>
      <c r="F15" s="83">
        <v>106.737672228566</v>
      </c>
    </row>
    <row r="16" spans="1:6" ht="15.75">
      <c r="A16" s="62">
        <f aca="true" t="shared" si="0" ref="A16:A31">A15+1</f>
        <v>3</v>
      </c>
      <c r="B16" s="113" t="s">
        <v>115</v>
      </c>
      <c r="C16" s="176">
        <v>125.049788871803</v>
      </c>
      <c r="D16" s="176">
        <v>105.151576298192</v>
      </c>
      <c r="E16" s="176">
        <v>112.072004260364</v>
      </c>
      <c r="F16" s="176">
        <v>110.415809690297</v>
      </c>
    </row>
    <row r="17" spans="1:6" ht="15.75">
      <c r="A17" s="62">
        <f t="shared" si="0"/>
        <v>4</v>
      </c>
      <c r="B17" s="113" t="s">
        <v>116</v>
      </c>
      <c r="C17" s="176">
        <v>96.6886348759357</v>
      </c>
      <c r="D17" s="176">
        <v>100.355977197022</v>
      </c>
      <c r="E17" s="176">
        <v>112.512388604868</v>
      </c>
      <c r="F17" s="176">
        <v>102.193729811877</v>
      </c>
    </row>
    <row r="18" spans="1:6" ht="15.75">
      <c r="A18" s="62">
        <f t="shared" si="0"/>
        <v>5</v>
      </c>
      <c r="B18" s="113" t="s">
        <v>117</v>
      </c>
      <c r="C18" s="176">
        <v>101.452716323544</v>
      </c>
      <c r="D18" s="176">
        <v>104.186347262568</v>
      </c>
      <c r="E18" s="176">
        <v>99.5682776528889</v>
      </c>
      <c r="F18" s="176">
        <v>103.958060428651</v>
      </c>
    </row>
    <row r="19" spans="1:6" ht="15.75">
      <c r="A19" s="62">
        <f t="shared" si="0"/>
        <v>6</v>
      </c>
      <c r="B19" s="113" t="s">
        <v>118</v>
      </c>
      <c r="C19" s="176">
        <v>128.688340773658</v>
      </c>
      <c r="D19" s="176">
        <v>102.495985628415</v>
      </c>
      <c r="E19" s="176">
        <v>121.933628800341</v>
      </c>
      <c r="F19" s="176">
        <v>114.582067828003</v>
      </c>
    </row>
    <row r="20" spans="1:6" ht="15.75">
      <c r="A20" s="62">
        <f t="shared" si="0"/>
        <v>7</v>
      </c>
      <c r="B20" s="113" t="s">
        <v>119</v>
      </c>
      <c r="C20" s="176">
        <v>113.39362474328</v>
      </c>
      <c r="D20" s="176">
        <v>102.682372460881</v>
      </c>
      <c r="E20" s="176">
        <v>109.890956342597</v>
      </c>
      <c r="F20" s="176">
        <v>108.028286322905</v>
      </c>
    </row>
    <row r="21" spans="1:6" ht="15.75">
      <c r="A21" s="62">
        <f t="shared" si="0"/>
        <v>8</v>
      </c>
      <c r="B21" s="113" t="s">
        <v>120</v>
      </c>
      <c r="C21" s="176">
        <v>110.677151648879</v>
      </c>
      <c r="D21" s="176">
        <v>93.9913735830691</v>
      </c>
      <c r="E21" s="176">
        <v>112.818116380011</v>
      </c>
      <c r="F21" s="176">
        <v>110.141365942126</v>
      </c>
    </row>
    <row r="22" spans="1:6" ht="15.75">
      <c r="A22" s="62">
        <f t="shared" si="0"/>
        <v>9</v>
      </c>
      <c r="B22" s="113" t="s">
        <v>121</v>
      </c>
      <c r="C22" s="176">
        <v>116.170449623431</v>
      </c>
      <c r="D22" s="176">
        <v>103.186241355306</v>
      </c>
      <c r="E22" s="176">
        <v>123.55977705966</v>
      </c>
      <c r="F22" s="176">
        <v>113.065498192369</v>
      </c>
    </row>
    <row r="23" spans="1:6" ht="15.75">
      <c r="A23" s="62">
        <f t="shared" si="0"/>
        <v>10</v>
      </c>
      <c r="B23" s="113" t="s">
        <v>122</v>
      </c>
      <c r="C23" s="176">
        <v>81.7167153178404</v>
      </c>
      <c r="D23" s="176">
        <v>104.127415248256</v>
      </c>
      <c r="E23" s="176">
        <v>122.341386564979</v>
      </c>
      <c r="F23" s="176">
        <v>109.593308220458</v>
      </c>
    </row>
    <row r="24" spans="1:6" ht="15.75">
      <c r="A24" s="62">
        <f t="shared" si="0"/>
        <v>11</v>
      </c>
      <c r="B24" s="113" t="s">
        <v>123</v>
      </c>
      <c r="C24" s="176">
        <v>106.829161784401</v>
      </c>
      <c r="D24" s="176">
        <v>99.3963883867766</v>
      </c>
      <c r="E24" s="176">
        <v>99.6496757962597</v>
      </c>
      <c r="F24" s="176">
        <v>101.115100763075</v>
      </c>
    </row>
    <row r="25" spans="1:6" ht="15.75">
      <c r="A25" s="62">
        <f t="shared" si="0"/>
        <v>12</v>
      </c>
      <c r="B25" s="113" t="s">
        <v>124</v>
      </c>
      <c r="C25" s="176">
        <v>87.8933473270266</v>
      </c>
      <c r="D25" s="176">
        <v>105.242159050034</v>
      </c>
      <c r="E25" s="176">
        <v>104.847614747341</v>
      </c>
      <c r="F25" s="176">
        <v>105.443086562305</v>
      </c>
    </row>
    <row r="26" spans="1:7" ht="15.75">
      <c r="A26" s="62">
        <f t="shared" si="0"/>
        <v>13</v>
      </c>
      <c r="B26" s="113" t="s">
        <v>125</v>
      </c>
      <c r="C26" s="176">
        <v>115.356400517413</v>
      </c>
      <c r="D26" s="176">
        <v>99.5034481510127</v>
      </c>
      <c r="E26" s="176">
        <v>115.51219791434</v>
      </c>
      <c r="F26" s="176">
        <v>107.319179884113</v>
      </c>
      <c r="G26" s="164"/>
    </row>
    <row r="27" spans="1:6" ht="15.75">
      <c r="A27" s="62">
        <f t="shared" si="0"/>
        <v>14</v>
      </c>
      <c r="B27" s="113" t="s">
        <v>126</v>
      </c>
      <c r="C27" s="176">
        <v>94.4121303385312</v>
      </c>
      <c r="D27" s="176">
        <v>102.384696715961</v>
      </c>
      <c r="E27" s="176">
        <v>110.258797662427</v>
      </c>
      <c r="F27" s="176">
        <v>111.786850530142</v>
      </c>
    </row>
    <row r="28" spans="1:7" ht="15.75">
      <c r="A28" s="62">
        <f t="shared" si="0"/>
        <v>15</v>
      </c>
      <c r="B28" s="113" t="s">
        <v>127</v>
      </c>
      <c r="C28" s="83">
        <v>99.520678829627</v>
      </c>
      <c r="D28" s="83">
        <v>97.3067281508248</v>
      </c>
      <c r="E28" s="83">
        <v>118.697090960383</v>
      </c>
      <c r="F28" s="83">
        <v>100.318098996744</v>
      </c>
      <c r="G28" s="164"/>
    </row>
    <row r="29" spans="1:6" ht="15.75">
      <c r="A29" s="62">
        <f t="shared" si="0"/>
        <v>16</v>
      </c>
      <c r="B29" s="113" t="s">
        <v>130</v>
      </c>
      <c r="C29" s="83">
        <v>87.006756486627</v>
      </c>
      <c r="D29" s="83">
        <v>103.689748655976</v>
      </c>
      <c r="E29" s="83">
        <v>88.0315206366544</v>
      </c>
      <c r="F29" s="83">
        <v>100.97663338507</v>
      </c>
    </row>
    <row r="30" spans="1:7" ht="15.75">
      <c r="A30" s="62">
        <f t="shared" si="0"/>
        <v>17</v>
      </c>
      <c r="B30" s="113" t="s">
        <v>128</v>
      </c>
      <c r="C30" s="83">
        <v>109.573364364875</v>
      </c>
      <c r="D30" s="83">
        <v>99.8884107541086</v>
      </c>
      <c r="E30" s="83">
        <v>108.166778284592</v>
      </c>
      <c r="F30" s="83">
        <v>100.737929193161</v>
      </c>
      <c r="G30" s="164"/>
    </row>
    <row r="31" spans="1:7" ht="15.75">
      <c r="A31" s="63">
        <f t="shared" si="0"/>
        <v>18</v>
      </c>
      <c r="B31" s="114" t="s">
        <v>129</v>
      </c>
      <c r="C31" s="84">
        <v>100.012403870007</v>
      </c>
      <c r="D31" s="84">
        <v>100.917772541238</v>
      </c>
      <c r="E31" s="84">
        <v>99.1349902534113</v>
      </c>
      <c r="F31" s="84">
        <v>101.028985025636</v>
      </c>
      <c r="G31" s="164"/>
    </row>
    <row r="32" ht="20.25" customHeight="1">
      <c r="B32" s="72" t="s">
        <v>131</v>
      </c>
    </row>
  </sheetData>
  <sheetProtection/>
  <mergeCells count="7">
    <mergeCell ref="B2:F2"/>
    <mergeCell ref="G4:H4"/>
    <mergeCell ref="A4:A5"/>
    <mergeCell ref="B4:B5"/>
    <mergeCell ref="C4:C5"/>
    <mergeCell ref="D4:E4"/>
    <mergeCell ref="F4:F5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4">
      <selection activeCell="G15" sqref="G15"/>
    </sheetView>
  </sheetViews>
  <sheetFormatPr defaultColWidth="8.72265625" defaultRowHeight="20.25" customHeight="1"/>
  <cols>
    <col min="1" max="1" width="3.99609375" style="32" bestFit="1" customWidth="1"/>
    <col min="2" max="2" width="64.99609375" style="32" customWidth="1"/>
    <col min="3" max="3" width="13.99609375" style="32" customWidth="1"/>
    <col min="4" max="4" width="13.90625" style="32" customWidth="1"/>
    <col min="5" max="5" width="10.99609375" style="32" customWidth="1"/>
    <col min="6" max="6" width="10.0859375" style="32" bestFit="1" customWidth="1"/>
    <col min="7" max="16384" width="8.90625" style="32" customWidth="1"/>
  </cols>
  <sheetData>
    <row r="1" ht="15" customHeight="1">
      <c r="B1" s="33" t="s">
        <v>7</v>
      </c>
    </row>
    <row r="2" spans="2:6" ht="29.25" customHeight="1">
      <c r="B2" s="263" t="s">
        <v>157</v>
      </c>
      <c r="C2" s="263"/>
      <c r="D2" s="263"/>
      <c r="E2" s="263"/>
      <c r="F2" s="263"/>
    </row>
    <row r="3" spans="4:5" ht="14.25" customHeight="1">
      <c r="D3" s="274" t="s">
        <v>132</v>
      </c>
      <c r="E3" s="274"/>
    </row>
    <row r="4" spans="1:5" ht="15.75" customHeight="1">
      <c r="A4" s="275" t="s">
        <v>34</v>
      </c>
      <c r="B4" s="275" t="s">
        <v>35</v>
      </c>
      <c r="C4" s="273" t="s">
        <v>158</v>
      </c>
      <c r="D4" s="273" t="s">
        <v>159</v>
      </c>
      <c r="E4" s="273" t="s">
        <v>160</v>
      </c>
    </row>
    <row r="5" spans="1:5" ht="51" customHeight="1">
      <c r="A5" s="276"/>
      <c r="B5" s="276"/>
      <c r="C5" s="273"/>
      <c r="D5" s="273"/>
      <c r="E5" s="273"/>
    </row>
    <row r="6" spans="1:5" ht="15.75">
      <c r="A6" s="38" t="s">
        <v>10</v>
      </c>
      <c r="B6" s="38" t="s">
        <v>11</v>
      </c>
      <c r="C6" s="38">
        <v>1</v>
      </c>
      <c r="D6" s="38">
        <v>2</v>
      </c>
      <c r="E6" s="38">
        <v>3</v>
      </c>
    </row>
    <row r="7" spans="1:6" ht="24" customHeight="1">
      <c r="A7" s="40" t="s">
        <v>36</v>
      </c>
      <c r="B7" s="41" t="s">
        <v>45</v>
      </c>
      <c r="C7" s="70">
        <v>412157074</v>
      </c>
      <c r="D7" s="70">
        <v>377095771</v>
      </c>
      <c r="E7" s="115">
        <v>109.29771843026053</v>
      </c>
      <c r="F7" s="170"/>
    </row>
    <row r="8" spans="1:6" ht="24" customHeight="1">
      <c r="A8" s="171">
        <v>1</v>
      </c>
      <c r="B8" s="173" t="s">
        <v>46</v>
      </c>
      <c r="C8" s="68">
        <v>2628486</v>
      </c>
      <c r="D8" s="68">
        <v>2447051</v>
      </c>
      <c r="E8" s="116">
        <v>107.41443476249574</v>
      </c>
      <c r="F8" s="170"/>
    </row>
    <row r="9" spans="1:6" ht="24" customHeight="1">
      <c r="A9" s="171">
        <v>2</v>
      </c>
      <c r="B9" s="173" t="s">
        <v>47</v>
      </c>
      <c r="C9" s="68">
        <v>400600548</v>
      </c>
      <c r="D9" s="68">
        <v>365809891</v>
      </c>
      <c r="E9" s="116">
        <v>109.5105840098785</v>
      </c>
      <c r="F9" s="170"/>
    </row>
    <row r="10" spans="1:6" ht="24" customHeight="1">
      <c r="A10" s="171">
        <v>3</v>
      </c>
      <c r="B10" s="173" t="s">
        <v>48</v>
      </c>
      <c r="C10" s="68">
        <v>8355000</v>
      </c>
      <c r="D10" s="68">
        <v>8292068</v>
      </c>
      <c r="E10" s="116">
        <v>100.75894216014629</v>
      </c>
      <c r="F10" s="170"/>
    </row>
    <row r="11" spans="1:6" ht="24" customHeight="1">
      <c r="A11" s="171">
        <v>4</v>
      </c>
      <c r="B11" s="174" t="s">
        <v>49</v>
      </c>
      <c r="C11" s="68">
        <v>573040</v>
      </c>
      <c r="D11" s="68">
        <v>546761</v>
      </c>
      <c r="E11" s="116">
        <v>104.80630476570201</v>
      </c>
      <c r="F11" s="170"/>
    </row>
    <row r="12" spans="1:6" ht="24" customHeight="1">
      <c r="A12" s="36" t="s">
        <v>37</v>
      </c>
      <c r="B12" s="42" t="s">
        <v>50</v>
      </c>
      <c r="C12" s="71">
        <v>568563266</v>
      </c>
      <c r="D12" s="71">
        <v>512714257</v>
      </c>
      <c r="E12" s="117">
        <v>110.89281373347883</v>
      </c>
      <c r="F12" s="170"/>
    </row>
    <row r="13" spans="1:6" ht="24" customHeight="1">
      <c r="A13" s="171">
        <v>1</v>
      </c>
      <c r="B13" s="174" t="s">
        <v>46</v>
      </c>
      <c r="C13" s="68">
        <v>2491097</v>
      </c>
      <c r="D13" s="68">
        <v>2294609</v>
      </c>
      <c r="E13" s="116">
        <v>108.56302751361997</v>
      </c>
      <c r="F13" s="170"/>
    </row>
    <row r="14" spans="1:6" ht="24" customHeight="1">
      <c r="A14" s="171">
        <f>A13+1</f>
        <v>2</v>
      </c>
      <c r="B14" s="174" t="s">
        <v>47</v>
      </c>
      <c r="C14" s="68">
        <v>554506411</v>
      </c>
      <c r="D14" s="68">
        <v>499025449</v>
      </c>
      <c r="E14" s="118">
        <v>111.1178622475424</v>
      </c>
      <c r="F14" s="170"/>
    </row>
    <row r="15" spans="1:6" ht="24" customHeight="1">
      <c r="A15" s="171">
        <f>A14+1</f>
        <v>3</v>
      </c>
      <c r="B15" s="174" t="s">
        <v>48</v>
      </c>
      <c r="C15" s="68">
        <v>10639239</v>
      </c>
      <c r="D15" s="68">
        <v>10516542</v>
      </c>
      <c r="E15" s="118">
        <v>101.16670479707113</v>
      </c>
      <c r="F15" s="170"/>
    </row>
    <row r="16" spans="1:6" ht="24" customHeight="1">
      <c r="A16" s="172">
        <v>4</v>
      </c>
      <c r="B16" s="175" t="s">
        <v>49</v>
      </c>
      <c r="C16" s="69">
        <v>926519</v>
      </c>
      <c r="D16" s="69">
        <v>877657</v>
      </c>
      <c r="E16" s="119">
        <v>105.5673229974808</v>
      </c>
      <c r="F16" s="170"/>
    </row>
    <row r="17" spans="2:6" ht="20.25" customHeight="1">
      <c r="B17" s="73" t="s">
        <v>134</v>
      </c>
      <c r="F17" s="170"/>
    </row>
    <row r="18" ht="20.25" customHeight="1">
      <c r="B18" s="73"/>
    </row>
  </sheetData>
  <sheetProtection/>
  <mergeCells count="7">
    <mergeCell ref="B2:F2"/>
    <mergeCell ref="C4:C5"/>
    <mergeCell ref="D4:D5"/>
    <mergeCell ref="E4:E5"/>
    <mergeCell ref="D3:E3"/>
    <mergeCell ref="A4:A5"/>
    <mergeCell ref="B4:B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10" sqref="I10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9.453125" style="43" customWidth="1"/>
    <col min="5" max="5" width="9.6328125" style="0" customWidth="1"/>
    <col min="6" max="7" width="9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  <col min="12" max="12" width="8.6328125" style="244" hidden="1" customWidth="1"/>
    <col min="13" max="13" width="7.90625" style="244" hidden="1" customWidth="1"/>
    <col min="14" max="15" width="8.0859375" style="244" hidden="1" customWidth="1"/>
    <col min="16" max="16" width="8.36328125" style="244" hidden="1" customWidth="1"/>
    <col min="17" max="17" width="10.18359375" style="0" hidden="1" customWidth="1"/>
    <col min="18" max="18" width="0" style="0" hidden="1" customWidth="1"/>
  </cols>
  <sheetData>
    <row r="1" ht="16.5">
      <c r="A1" s="27" t="s">
        <v>7</v>
      </c>
    </row>
    <row r="2" spans="1:11" ht="21" customHeight="1">
      <c r="A2" s="25" t="s">
        <v>161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4:11" ht="19.5" customHeight="1">
      <c r="D3" s="168"/>
      <c r="E3" s="168"/>
      <c r="F3" s="168"/>
      <c r="G3" s="168"/>
      <c r="J3" s="291" t="s">
        <v>8</v>
      </c>
      <c r="K3" s="291"/>
    </row>
    <row r="4" spans="1:16" s="28" customFormat="1" ht="16.5" customHeight="1">
      <c r="A4" s="281" t="s">
        <v>13</v>
      </c>
      <c r="B4" s="285" t="s">
        <v>109</v>
      </c>
      <c r="C4" s="286"/>
      <c r="D4" s="279" t="s">
        <v>162</v>
      </c>
      <c r="E4" s="279" t="s">
        <v>163</v>
      </c>
      <c r="F4" s="281" t="s">
        <v>164</v>
      </c>
      <c r="G4" s="284" t="s">
        <v>165</v>
      </c>
      <c r="H4" s="22" t="s">
        <v>9</v>
      </c>
      <c r="I4" s="22"/>
      <c r="J4" s="22"/>
      <c r="K4" s="22"/>
      <c r="L4" s="293" t="s">
        <v>146</v>
      </c>
      <c r="M4" s="293"/>
      <c r="N4" s="245"/>
      <c r="O4" s="245"/>
      <c r="P4" s="245"/>
    </row>
    <row r="5" spans="1:16" s="28" customFormat="1" ht="16.5" customHeight="1">
      <c r="A5" s="282"/>
      <c r="B5" s="287"/>
      <c r="C5" s="288"/>
      <c r="D5" s="279"/>
      <c r="E5" s="279"/>
      <c r="F5" s="282"/>
      <c r="G5" s="284"/>
      <c r="H5" s="281" t="s">
        <v>166</v>
      </c>
      <c r="I5" s="285" t="s">
        <v>167</v>
      </c>
      <c r="J5" s="286"/>
      <c r="K5" s="281" t="s">
        <v>168</v>
      </c>
      <c r="L5" s="293"/>
      <c r="M5" s="293"/>
      <c r="N5" s="245"/>
      <c r="O5" s="245"/>
      <c r="P5" s="245"/>
    </row>
    <row r="6" spans="1:17" s="28" customFormat="1" ht="16.5">
      <c r="A6" s="282"/>
      <c r="B6" s="287"/>
      <c r="C6" s="288"/>
      <c r="D6" s="279"/>
      <c r="E6" s="279"/>
      <c r="F6" s="282"/>
      <c r="G6" s="284"/>
      <c r="H6" s="282"/>
      <c r="I6" s="287"/>
      <c r="J6" s="288"/>
      <c r="K6" s="282"/>
      <c r="L6" s="293"/>
      <c r="M6" s="293"/>
      <c r="N6" s="245"/>
      <c r="O6" s="245"/>
      <c r="P6" s="245"/>
      <c r="Q6" s="252"/>
    </row>
    <row r="7" spans="1:17" s="28" customFormat="1" ht="16.5">
      <c r="A7" s="282"/>
      <c r="B7" s="287"/>
      <c r="C7" s="288"/>
      <c r="D7" s="279"/>
      <c r="E7" s="279"/>
      <c r="F7" s="282"/>
      <c r="G7" s="284"/>
      <c r="H7" s="282"/>
      <c r="I7" s="287"/>
      <c r="J7" s="288"/>
      <c r="K7" s="282"/>
      <c r="L7" s="293"/>
      <c r="M7" s="293"/>
      <c r="N7" s="280" t="s">
        <v>149</v>
      </c>
      <c r="O7" s="280" t="s">
        <v>150</v>
      </c>
      <c r="P7" s="280" t="s">
        <v>151</v>
      </c>
      <c r="Q7" s="292" t="s">
        <v>152</v>
      </c>
    </row>
    <row r="8" spans="1:17" s="28" customFormat="1" ht="9.75" customHeight="1">
      <c r="A8" s="283"/>
      <c r="B8" s="289"/>
      <c r="C8" s="290"/>
      <c r="D8" s="279"/>
      <c r="E8" s="279"/>
      <c r="F8" s="283"/>
      <c r="G8" s="284"/>
      <c r="H8" s="283"/>
      <c r="I8" s="289"/>
      <c r="J8" s="290"/>
      <c r="K8" s="283"/>
      <c r="L8" s="293"/>
      <c r="M8" s="293"/>
      <c r="N8" s="280"/>
      <c r="O8" s="280"/>
      <c r="P8" s="280"/>
      <c r="Q8" s="292"/>
    </row>
    <row r="9" spans="1:17" s="28" customFormat="1" ht="16.5">
      <c r="A9" s="39" t="s">
        <v>10</v>
      </c>
      <c r="B9" s="277">
        <v>1</v>
      </c>
      <c r="C9" s="278"/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277">
        <v>7</v>
      </c>
      <c r="J9" s="278"/>
      <c r="K9" s="39">
        <v>8</v>
      </c>
      <c r="L9" s="241" t="s">
        <v>147</v>
      </c>
      <c r="M9" s="241" t="s">
        <v>148</v>
      </c>
      <c r="N9" s="245"/>
      <c r="O9" s="245"/>
      <c r="P9" s="245"/>
      <c r="Q9" s="252"/>
    </row>
    <row r="10" spans="1:17" s="7" customFormat="1" ht="27.75" customHeight="1">
      <c r="A10" s="26" t="s">
        <v>25</v>
      </c>
      <c r="B10" s="44">
        <v>136200</v>
      </c>
      <c r="C10" s="44">
        <v>137400</v>
      </c>
      <c r="D10" s="154">
        <v>11615.692</v>
      </c>
      <c r="E10" s="155">
        <v>11688.883000000002</v>
      </c>
      <c r="F10" s="155">
        <v>124468.701</v>
      </c>
      <c r="G10" s="155">
        <v>112098.7</v>
      </c>
      <c r="H10" s="49">
        <f>E10/D10*100</f>
        <v>100.63010451723413</v>
      </c>
      <c r="I10" s="49">
        <f>F10/B10*100</f>
        <v>91.3867114537445</v>
      </c>
      <c r="J10" s="49">
        <f>F10/C10*100</f>
        <v>90.58857423580787</v>
      </c>
      <c r="K10" s="49">
        <f>F10/G10*100</f>
        <v>111.03491922743083</v>
      </c>
      <c r="L10" s="242">
        <v>136047.66705000002</v>
      </c>
      <c r="M10" s="243">
        <v>111.06000000000003</v>
      </c>
      <c r="N10" s="247">
        <f>L10-F10</f>
        <v>11578.966050000017</v>
      </c>
      <c r="O10" s="247">
        <f>N10/2</f>
        <v>5789.483025000009</v>
      </c>
      <c r="P10" s="247">
        <f>E10*1.0059</f>
        <v>11757.847409700002</v>
      </c>
      <c r="Q10" s="253">
        <f>E10*1.005</f>
        <v>11747.327415</v>
      </c>
    </row>
    <row r="11" spans="1:17" s="7" customFormat="1" ht="27.75" customHeight="1">
      <c r="A11" s="10" t="s">
        <v>26</v>
      </c>
      <c r="B11" s="45"/>
      <c r="C11" s="45"/>
      <c r="D11" s="250"/>
      <c r="E11" s="250"/>
      <c r="F11" s="250"/>
      <c r="G11" s="204"/>
      <c r="H11" s="251"/>
      <c r="I11" s="50"/>
      <c r="J11" s="166"/>
      <c r="K11" s="50"/>
      <c r="L11" s="246"/>
      <c r="M11" s="245"/>
      <c r="N11" s="247">
        <f>L10-F11</f>
        <v>136047.66705000002</v>
      </c>
      <c r="O11" s="247">
        <f>N11/2</f>
        <v>68023.83352500001</v>
      </c>
      <c r="P11" s="248"/>
      <c r="Q11" s="254">
        <f>E11*1.005</f>
        <v>0</v>
      </c>
    </row>
    <row r="12" spans="1:17" s="8" customFormat="1" ht="27.75" customHeight="1">
      <c r="A12" s="9" t="s">
        <v>0</v>
      </c>
      <c r="B12" s="47"/>
      <c r="C12" s="47"/>
      <c r="D12" s="157">
        <v>853.091</v>
      </c>
      <c r="E12" s="158">
        <v>858.193</v>
      </c>
      <c r="F12" s="158">
        <v>9034.202</v>
      </c>
      <c r="G12" s="158">
        <v>8647.182</v>
      </c>
      <c r="H12" s="166">
        <f aca="true" t="shared" si="0" ref="H12:H19">E12/D12*100</f>
        <v>100.59806046482731</v>
      </c>
      <c r="I12" s="166"/>
      <c r="J12" s="166"/>
      <c r="K12" s="166">
        <f aca="true" t="shared" si="1" ref="K12:K19">F12/G12*100</f>
        <v>104.4756777410259</v>
      </c>
      <c r="L12" s="249"/>
      <c r="M12" s="249"/>
      <c r="N12" s="249"/>
      <c r="O12" s="249"/>
      <c r="P12" s="249"/>
      <c r="Q12" s="255"/>
    </row>
    <row r="13" spans="1:16" s="8" customFormat="1" ht="27.75" customHeight="1">
      <c r="A13" s="9" t="s">
        <v>1</v>
      </c>
      <c r="B13" s="47"/>
      <c r="C13" s="47"/>
      <c r="D13" s="159">
        <v>10488.067</v>
      </c>
      <c r="E13" s="159">
        <v>10554.355000000003</v>
      </c>
      <c r="F13" s="159">
        <v>112668.531</v>
      </c>
      <c r="G13" s="159">
        <v>100819.41799999999</v>
      </c>
      <c r="H13" s="166">
        <f t="shared" si="0"/>
        <v>100.6320325756882</v>
      </c>
      <c r="I13" s="166"/>
      <c r="J13" s="166"/>
      <c r="K13" s="166">
        <f t="shared" si="1"/>
        <v>111.7528083726887</v>
      </c>
      <c r="L13" s="249"/>
      <c r="M13" s="249"/>
      <c r="N13" s="249"/>
      <c r="O13" s="249"/>
      <c r="P13" s="249"/>
    </row>
    <row r="14" spans="1:16" s="8" customFormat="1" ht="27.75" customHeight="1">
      <c r="A14" s="9" t="s">
        <v>2</v>
      </c>
      <c r="B14" s="47"/>
      <c r="C14" s="47"/>
      <c r="D14" s="157">
        <v>274.534</v>
      </c>
      <c r="E14" s="158">
        <v>276.335</v>
      </c>
      <c r="F14" s="158">
        <v>2765.968</v>
      </c>
      <c r="G14" s="158">
        <v>2632.1</v>
      </c>
      <c r="H14" s="166">
        <f t="shared" si="0"/>
        <v>100.6560207478855</v>
      </c>
      <c r="I14" s="166"/>
      <c r="J14" s="166"/>
      <c r="K14" s="166">
        <f t="shared" si="1"/>
        <v>105.08597697655864</v>
      </c>
      <c r="L14" s="249"/>
      <c r="M14" s="249"/>
      <c r="N14" s="249"/>
      <c r="O14" s="249"/>
      <c r="P14" s="249"/>
    </row>
    <row r="15" spans="1:11" ht="27.75" customHeight="1">
      <c r="A15" s="4" t="s">
        <v>27</v>
      </c>
      <c r="B15" s="45"/>
      <c r="C15" s="45"/>
      <c r="D15" s="156"/>
      <c r="E15" s="156"/>
      <c r="F15" s="156"/>
      <c r="G15" s="204"/>
      <c r="H15" s="50"/>
      <c r="I15" s="166"/>
      <c r="J15" s="166"/>
      <c r="K15" s="166"/>
    </row>
    <row r="16" spans="1:11" ht="27.75" customHeight="1">
      <c r="A16" s="3" t="s">
        <v>3</v>
      </c>
      <c r="B16" s="46"/>
      <c r="C16" s="46"/>
      <c r="D16" s="160">
        <v>8944.729999999998</v>
      </c>
      <c r="E16" s="160">
        <v>8998.359000000002</v>
      </c>
      <c r="F16" s="160">
        <v>95845.41695317999</v>
      </c>
      <c r="G16" s="165">
        <v>86477.3</v>
      </c>
      <c r="H16" s="166">
        <f t="shared" si="0"/>
        <v>100.5995597407636</v>
      </c>
      <c r="I16" s="166"/>
      <c r="J16" s="166"/>
      <c r="K16" s="166">
        <f t="shared" si="1"/>
        <v>110.83303589864622</v>
      </c>
    </row>
    <row r="17" spans="1:11" ht="27.75" customHeight="1">
      <c r="A17" s="3" t="s">
        <v>4</v>
      </c>
      <c r="B17" s="46"/>
      <c r="C17" s="46"/>
      <c r="D17" s="160">
        <v>978.52</v>
      </c>
      <c r="E17" s="160">
        <v>987.43</v>
      </c>
      <c r="F17" s="160">
        <v>10488.608</v>
      </c>
      <c r="G17" s="165">
        <v>9516.7</v>
      </c>
      <c r="H17" s="166">
        <f t="shared" si="0"/>
        <v>100.9105588030904</v>
      </c>
      <c r="I17" s="166"/>
      <c r="J17" s="166"/>
      <c r="K17" s="166">
        <f t="shared" si="1"/>
        <v>110.21265774900964</v>
      </c>
    </row>
    <row r="18" spans="1:11" ht="27.75" customHeight="1">
      <c r="A18" s="6" t="s">
        <v>6</v>
      </c>
      <c r="B18" s="46"/>
      <c r="C18" s="46"/>
      <c r="D18" s="160">
        <v>6.412</v>
      </c>
      <c r="E18" s="160">
        <v>6.434</v>
      </c>
      <c r="F18" s="160">
        <v>71.754</v>
      </c>
      <c r="G18" s="165">
        <v>67.4</v>
      </c>
      <c r="H18" s="166">
        <f t="shared" si="0"/>
        <v>100.34310667498441</v>
      </c>
      <c r="I18" s="166"/>
      <c r="J18" s="166"/>
      <c r="K18" s="166">
        <f t="shared" si="1"/>
        <v>106.45994065281899</v>
      </c>
    </row>
    <row r="19" spans="1:11" ht="27.75" customHeight="1">
      <c r="A19" s="5" t="s">
        <v>5</v>
      </c>
      <c r="B19" s="48"/>
      <c r="C19" s="48"/>
      <c r="D19" s="161">
        <v>1686.03</v>
      </c>
      <c r="E19" s="161">
        <v>1696.66</v>
      </c>
      <c r="F19" s="161">
        <v>18062.92204682</v>
      </c>
      <c r="G19" s="161">
        <v>16037.3</v>
      </c>
      <c r="H19" s="167">
        <f t="shared" si="0"/>
        <v>100.6304751398255</v>
      </c>
      <c r="I19" s="167"/>
      <c r="J19" s="167"/>
      <c r="K19" s="167">
        <f t="shared" si="1"/>
        <v>112.63069249075592</v>
      </c>
    </row>
    <row r="20" spans="1:10" ht="16.5">
      <c r="A20" s="74" t="s">
        <v>110</v>
      </c>
      <c r="H20" s="203"/>
      <c r="I20" s="28"/>
      <c r="J20" s="28"/>
    </row>
    <row r="21" spans="6:8" ht="16.5" hidden="1">
      <c r="F21" s="169">
        <f>F16/$F$10*100</f>
        <v>77.0036291719474</v>
      </c>
      <c r="H21" s="202" t="e">
        <f>E21/D21*100</f>
        <v>#DIV/0!</v>
      </c>
    </row>
    <row r="22" spans="6:8" ht="16.5" hidden="1">
      <c r="F22" s="169">
        <f>F17/$F$10*100</f>
        <v>8.426703191832942</v>
      </c>
      <c r="H22" s="49" t="e">
        <f>E22/D22*100</f>
        <v>#DIV/0!</v>
      </c>
    </row>
    <row r="23" spans="6:8" ht="16.5" hidden="1">
      <c r="F23" s="169">
        <f>F18/$F$10*100</f>
        <v>0.05764822756525755</v>
      </c>
      <c r="H23" s="49" t="e">
        <f>E23/D23*100</f>
        <v>#DIV/0!</v>
      </c>
    </row>
    <row r="24" spans="6:8" ht="16.5" hidden="1">
      <c r="F24" s="169">
        <f>F19/$F$10*100</f>
        <v>14.512019408654389</v>
      </c>
      <c r="H24" s="49" t="e">
        <f>E24/D24*100</f>
        <v>#DIV/0!</v>
      </c>
    </row>
    <row r="25" ht="16.5">
      <c r="F25" s="169"/>
    </row>
    <row r="26" ht="16.5">
      <c r="F26" s="169"/>
    </row>
    <row r="27" ht="16.5">
      <c r="F27" s="169"/>
    </row>
    <row r="28" ht="16.5">
      <c r="F28" s="169"/>
    </row>
  </sheetData>
  <sheetProtection/>
  <mergeCells count="17">
    <mergeCell ref="J3:K3"/>
    <mergeCell ref="K5:K8"/>
    <mergeCell ref="D4:D8"/>
    <mergeCell ref="Q7:Q8"/>
    <mergeCell ref="L4:M8"/>
    <mergeCell ref="N7:N8"/>
    <mergeCell ref="I5:J8"/>
    <mergeCell ref="I9:J9"/>
    <mergeCell ref="B9:C9"/>
    <mergeCell ref="E4:E8"/>
    <mergeCell ref="P7:P8"/>
    <mergeCell ref="O7:O8"/>
    <mergeCell ref="A4:A8"/>
    <mergeCell ref="G4:G8"/>
    <mergeCell ref="H5:H8"/>
    <mergeCell ref="B4:C8"/>
    <mergeCell ref="F4:F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6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0" sqref="X10"/>
    </sheetView>
  </sheetViews>
  <sheetFormatPr defaultColWidth="8.72265625" defaultRowHeight="16.5"/>
  <cols>
    <col min="1" max="1" width="34.0859375" style="52" customWidth="1"/>
    <col min="2" max="2" width="6.0859375" style="53" bestFit="1" customWidth="1"/>
    <col min="3" max="4" width="5.90625" style="52" bestFit="1" customWidth="1"/>
    <col min="5" max="5" width="6.90625" style="52" customWidth="1"/>
    <col min="6" max="6" width="8.6328125" style="52" customWidth="1"/>
    <col min="7" max="7" width="6.8125" style="52" customWidth="1"/>
    <col min="8" max="8" width="8.36328125" style="52" customWidth="1"/>
    <col min="9" max="9" width="7.8125" style="52" customWidth="1"/>
    <col min="10" max="10" width="8.36328125" style="52" customWidth="1"/>
    <col min="11" max="11" width="6.453125" style="52" customWidth="1"/>
    <col min="12" max="12" width="6.453125" style="52" bestFit="1" customWidth="1"/>
    <col min="13" max="13" width="4.18359375" style="52" hidden="1" customWidth="1"/>
    <col min="14" max="14" width="5.8125" style="52" hidden="1" customWidth="1"/>
    <col min="15" max="15" width="6.36328125" style="52" customWidth="1"/>
    <col min="16" max="16" width="6.453125" style="52" customWidth="1"/>
    <col min="17" max="17" width="10.18359375" style="52" hidden="1" customWidth="1"/>
    <col min="18" max="18" width="9.18359375" style="52" hidden="1" customWidth="1"/>
    <col min="19" max="19" width="9.18359375" style="216" hidden="1" customWidth="1"/>
    <col min="20" max="20" width="10.18359375" style="216" hidden="1" customWidth="1"/>
    <col min="21" max="21" width="11.6328125" style="216" hidden="1" customWidth="1"/>
    <col min="22" max="22" width="11.18359375" style="216" hidden="1" customWidth="1"/>
    <col min="23" max="23" width="9.18359375" style="216" hidden="1" customWidth="1"/>
    <col min="24" max="24" width="9.18359375" style="61" bestFit="1" customWidth="1"/>
    <col min="25" max="25" width="8.90625" style="61" customWidth="1"/>
    <col min="26" max="26" width="11.6328125" style="61" bestFit="1" customWidth="1"/>
    <col min="27" max="29" width="8.90625" style="61" customWidth="1"/>
    <col min="30" max="16384" width="8.90625" style="52" customWidth="1"/>
  </cols>
  <sheetData>
    <row r="1" spans="1:6" ht="16.5">
      <c r="A1" s="51" t="s">
        <v>7</v>
      </c>
      <c r="B1" s="55"/>
      <c r="C1" s="51"/>
      <c r="D1" s="51"/>
      <c r="E1" s="51"/>
      <c r="F1" s="51"/>
    </row>
    <row r="2" spans="1:16" ht="18.75" customHeight="1">
      <c r="A2" s="310" t="s">
        <v>169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ht="16.5">
      <c r="J3" s="86"/>
    </row>
    <row r="4" spans="1:29" s="64" customFormat="1" ht="30" customHeight="1">
      <c r="A4" s="296" t="s">
        <v>13</v>
      </c>
      <c r="B4" s="296" t="s">
        <v>33</v>
      </c>
      <c r="C4" s="299" t="s">
        <v>109</v>
      </c>
      <c r="D4" s="300"/>
      <c r="E4" s="307" t="s">
        <v>170</v>
      </c>
      <c r="F4" s="307"/>
      <c r="G4" s="307" t="s">
        <v>171</v>
      </c>
      <c r="H4" s="307"/>
      <c r="I4" s="307" t="s">
        <v>158</v>
      </c>
      <c r="J4" s="307"/>
      <c r="K4" s="311" t="s">
        <v>9</v>
      </c>
      <c r="L4" s="312"/>
      <c r="M4" s="312"/>
      <c r="N4" s="312"/>
      <c r="O4" s="312"/>
      <c r="P4" s="313"/>
      <c r="S4" s="217"/>
      <c r="T4" s="217"/>
      <c r="U4" s="217"/>
      <c r="V4" s="217"/>
      <c r="W4" s="217"/>
      <c r="X4" s="206"/>
      <c r="Y4" s="206"/>
      <c r="Z4" s="206"/>
      <c r="AA4" s="206"/>
      <c r="AB4" s="206"/>
      <c r="AC4" s="206"/>
    </row>
    <row r="5" spans="1:29" s="64" customFormat="1" ht="36" customHeight="1">
      <c r="A5" s="297"/>
      <c r="B5" s="297"/>
      <c r="C5" s="301"/>
      <c r="D5" s="302"/>
      <c r="E5" s="305" t="s">
        <v>54</v>
      </c>
      <c r="F5" s="305" t="s">
        <v>60</v>
      </c>
      <c r="G5" s="305" t="s">
        <v>54</v>
      </c>
      <c r="H5" s="305" t="s">
        <v>60</v>
      </c>
      <c r="I5" s="305" t="s">
        <v>54</v>
      </c>
      <c r="J5" s="305" t="s">
        <v>60</v>
      </c>
      <c r="K5" s="308" t="s">
        <v>172</v>
      </c>
      <c r="L5" s="309"/>
      <c r="M5" s="308" t="s">
        <v>87</v>
      </c>
      <c r="N5" s="309"/>
      <c r="O5" s="308" t="s">
        <v>173</v>
      </c>
      <c r="P5" s="309"/>
      <c r="S5" s="217"/>
      <c r="T5" s="217"/>
      <c r="U5" s="217"/>
      <c r="V5" s="217"/>
      <c r="W5" s="218"/>
      <c r="X5" s="207"/>
      <c r="Y5" s="207"/>
      <c r="Z5" s="206"/>
      <c r="AA5" s="206"/>
      <c r="AB5" s="206"/>
      <c r="AC5" s="206"/>
    </row>
    <row r="6" spans="1:29" s="54" customFormat="1" ht="16.5">
      <c r="A6" s="298"/>
      <c r="B6" s="298"/>
      <c r="C6" s="303"/>
      <c r="D6" s="304"/>
      <c r="E6" s="306"/>
      <c r="F6" s="306"/>
      <c r="G6" s="306"/>
      <c r="H6" s="306"/>
      <c r="I6" s="306"/>
      <c r="J6" s="306"/>
      <c r="K6" s="177" t="s">
        <v>54</v>
      </c>
      <c r="L6" s="177" t="s">
        <v>60</v>
      </c>
      <c r="M6" s="177" t="s">
        <v>54</v>
      </c>
      <c r="N6" s="177" t="s">
        <v>60</v>
      </c>
      <c r="O6" s="177" t="s">
        <v>54</v>
      </c>
      <c r="P6" s="177" t="s">
        <v>60</v>
      </c>
      <c r="S6" s="219"/>
      <c r="T6" s="219"/>
      <c r="U6" s="219"/>
      <c r="V6" s="219"/>
      <c r="W6" s="220"/>
      <c r="X6" s="208"/>
      <c r="Y6" s="208"/>
      <c r="Z6" s="208"/>
      <c r="AA6" s="208"/>
      <c r="AB6" s="208"/>
      <c r="AC6" s="208"/>
    </row>
    <row r="7" spans="1:29" s="54" customFormat="1" ht="16.5">
      <c r="A7" s="178" t="s">
        <v>10</v>
      </c>
      <c r="B7" s="178" t="s">
        <v>11</v>
      </c>
      <c r="C7" s="294">
        <v>1</v>
      </c>
      <c r="D7" s="295"/>
      <c r="E7" s="294">
        <v>2</v>
      </c>
      <c r="F7" s="295"/>
      <c r="G7" s="294">
        <v>3</v>
      </c>
      <c r="H7" s="295"/>
      <c r="I7" s="294">
        <v>4</v>
      </c>
      <c r="J7" s="295"/>
      <c r="K7" s="294">
        <v>4</v>
      </c>
      <c r="L7" s="295"/>
      <c r="M7" s="294">
        <v>8</v>
      </c>
      <c r="N7" s="295"/>
      <c r="O7" s="294">
        <v>5</v>
      </c>
      <c r="P7" s="295"/>
      <c r="S7" s="220" t="s">
        <v>142</v>
      </c>
      <c r="T7" s="220"/>
      <c r="U7" s="220"/>
      <c r="V7" s="220"/>
      <c r="W7" s="220"/>
      <c r="X7" s="208"/>
      <c r="Y7" s="208"/>
      <c r="Z7" s="208"/>
      <c r="AA7" s="208"/>
      <c r="AB7" s="208"/>
      <c r="AC7" s="208"/>
    </row>
    <row r="8" spans="1:16" ht="21" customHeight="1">
      <c r="A8" s="120" t="s">
        <v>61</v>
      </c>
      <c r="B8" s="121"/>
      <c r="C8" s="122"/>
      <c r="D8" s="123"/>
      <c r="E8" s="60"/>
      <c r="F8" s="91"/>
      <c r="G8" s="91"/>
      <c r="H8" s="91"/>
      <c r="I8" s="87"/>
      <c r="J8" s="88"/>
      <c r="K8" s="59"/>
      <c r="L8" s="59"/>
      <c r="M8" s="59"/>
      <c r="N8" s="59"/>
      <c r="O8" s="59"/>
      <c r="P8" s="59"/>
    </row>
    <row r="9" spans="1:26" ht="21" customHeight="1">
      <c r="A9" s="124" t="s">
        <v>84</v>
      </c>
      <c r="B9" s="125" t="s">
        <v>71</v>
      </c>
      <c r="C9" s="92">
        <v>15800</v>
      </c>
      <c r="D9" s="92">
        <v>16200</v>
      </c>
      <c r="E9" s="92"/>
      <c r="F9" s="102">
        <f>1335119/1000</f>
        <v>1335.119</v>
      </c>
      <c r="G9" s="93"/>
      <c r="H9" s="93">
        <f>1340773/1000</f>
        <v>1340.773</v>
      </c>
      <c r="I9" s="93"/>
      <c r="J9" s="93">
        <f>13893217/1000</f>
        <v>13893.217</v>
      </c>
      <c r="K9" s="190"/>
      <c r="L9" s="261">
        <f>H9/F9*100</f>
        <v>100.42348285059235</v>
      </c>
      <c r="M9" s="190"/>
      <c r="N9" s="190"/>
      <c r="O9" s="190"/>
      <c r="P9" s="190">
        <v>108.05896677858952</v>
      </c>
      <c r="Q9" s="198">
        <f>J9*1000</f>
        <v>13893217</v>
      </c>
      <c r="R9" s="197"/>
      <c r="S9" s="93">
        <f>J9/P9*100</f>
        <v>12857.070000000002</v>
      </c>
      <c r="T9" s="221">
        <f>J9/S9*100</f>
        <v>108.05896677858951</v>
      </c>
      <c r="U9" s="258">
        <f>H9*1000</f>
        <v>1340773</v>
      </c>
      <c r="V9" s="231">
        <f>J9/P9*100</f>
        <v>12857.070000000002</v>
      </c>
      <c r="W9" s="222">
        <f>J9/C9*100</f>
        <v>87.93175316455697</v>
      </c>
      <c r="X9" s="210"/>
      <c r="Z9" s="211"/>
    </row>
    <row r="10" spans="1:24" s="61" customFormat="1" ht="21" customHeight="1">
      <c r="A10" s="126" t="s">
        <v>62</v>
      </c>
      <c r="B10" s="127" t="s">
        <v>71</v>
      </c>
      <c r="C10" s="94"/>
      <c r="D10" s="94"/>
      <c r="E10" s="94"/>
      <c r="F10" s="95">
        <f>197615/1000</f>
        <v>197.615</v>
      </c>
      <c r="G10" s="95"/>
      <c r="H10" s="95">
        <f>195026/1000</f>
        <v>195.026</v>
      </c>
      <c r="I10" s="95"/>
      <c r="J10" s="95">
        <f>2249005/1000</f>
        <v>2249.005</v>
      </c>
      <c r="K10" s="191"/>
      <c r="L10" s="260">
        <f aca="true" t="shared" si="0" ref="L10:L67">H10/F10*100</f>
        <v>98.68987678060877</v>
      </c>
      <c r="M10" s="191"/>
      <c r="N10" s="191"/>
      <c r="O10" s="191"/>
      <c r="P10" s="191">
        <f>J10/V10*100</f>
        <v>106.27679064652911</v>
      </c>
      <c r="S10" s="232">
        <f>S9-S13</f>
        <v>2116.1769999999997</v>
      </c>
      <c r="T10" s="221">
        <f>J10/S10*100</f>
        <v>106.27679064652911</v>
      </c>
      <c r="U10" s="216"/>
      <c r="V10" s="259">
        <f>V9-V13</f>
        <v>2116.1769999999997</v>
      </c>
      <c r="W10" s="216"/>
      <c r="X10" s="213">
        <f>J10/$J$9*100</f>
        <v>16.187791495662957</v>
      </c>
    </row>
    <row r="11" spans="1:20" ht="21" customHeight="1" hidden="1">
      <c r="A11" s="128" t="s">
        <v>64</v>
      </c>
      <c r="B11" s="129" t="s">
        <v>71</v>
      </c>
      <c r="C11" s="96"/>
      <c r="D11" s="96"/>
      <c r="E11" s="96"/>
      <c r="F11" s="97"/>
      <c r="G11" s="97"/>
      <c r="H11" s="97"/>
      <c r="I11" s="97"/>
      <c r="J11" s="97"/>
      <c r="K11" s="191"/>
      <c r="L11" s="260" t="e">
        <f t="shared" si="0"/>
        <v>#DIV/0!</v>
      </c>
      <c r="M11" s="191"/>
      <c r="N11" s="191"/>
      <c r="O11" s="191"/>
      <c r="P11" s="191"/>
      <c r="T11" s="221"/>
    </row>
    <row r="12" spans="1:20" ht="21" customHeight="1" hidden="1">
      <c r="A12" s="128" t="s">
        <v>63</v>
      </c>
      <c r="B12" s="129" t="s">
        <v>71</v>
      </c>
      <c r="C12" s="96"/>
      <c r="D12" s="96"/>
      <c r="E12" s="96"/>
      <c r="F12" s="97"/>
      <c r="G12" s="97"/>
      <c r="H12" s="97"/>
      <c r="I12" s="97"/>
      <c r="J12" s="97"/>
      <c r="K12" s="191"/>
      <c r="L12" s="260" t="e">
        <f t="shared" si="0"/>
        <v>#DIV/0!</v>
      </c>
      <c r="M12" s="191"/>
      <c r="N12" s="191"/>
      <c r="O12" s="191"/>
      <c r="P12" s="191"/>
      <c r="T12" s="221"/>
    </row>
    <row r="13" spans="1:24" ht="21" customHeight="1">
      <c r="A13" s="128" t="s">
        <v>55</v>
      </c>
      <c r="B13" s="129" t="s">
        <v>71</v>
      </c>
      <c r="C13" s="96"/>
      <c r="D13" s="96"/>
      <c r="E13" s="96"/>
      <c r="F13" s="189">
        <f>1137504/1000</f>
        <v>1137.504</v>
      </c>
      <c r="G13" s="97"/>
      <c r="H13" s="97">
        <f>1145747/1000</f>
        <v>1145.747</v>
      </c>
      <c r="I13" s="97"/>
      <c r="J13" s="97">
        <f>11644212/1000</f>
        <v>11644.212</v>
      </c>
      <c r="K13" s="191"/>
      <c r="L13" s="260">
        <f t="shared" si="0"/>
        <v>100.72465679241569</v>
      </c>
      <c r="M13" s="191"/>
      <c r="N13" s="191"/>
      <c r="O13" s="191"/>
      <c r="P13" s="191">
        <v>108.4100921590039</v>
      </c>
      <c r="S13" s="231">
        <f>J13/P13*100</f>
        <v>10740.893000000002</v>
      </c>
      <c r="T13" s="221">
        <f>J13/S13*100</f>
        <v>108.41009215900388</v>
      </c>
      <c r="V13" s="231">
        <f>J13/P13*100</f>
        <v>10740.893000000002</v>
      </c>
      <c r="X13" s="213">
        <f>J13/$J$9*100</f>
        <v>83.81220850433704</v>
      </c>
    </row>
    <row r="14" spans="1:21" ht="21" customHeight="1">
      <c r="A14" s="124" t="s">
        <v>85</v>
      </c>
      <c r="B14" s="130"/>
      <c r="C14" s="96"/>
      <c r="D14" s="96"/>
      <c r="E14" s="96"/>
      <c r="F14" s="162"/>
      <c r="G14" s="162"/>
      <c r="H14" s="162"/>
      <c r="I14" s="162"/>
      <c r="J14" s="162"/>
      <c r="K14" s="191"/>
      <c r="L14" s="260"/>
      <c r="M14" s="191"/>
      <c r="N14" s="191"/>
      <c r="O14" s="191"/>
      <c r="P14" s="191"/>
      <c r="T14" s="233"/>
      <c r="U14" s="216" t="s">
        <v>153</v>
      </c>
    </row>
    <row r="15" spans="1:34" ht="24" customHeight="1">
      <c r="A15" s="179" t="s">
        <v>94</v>
      </c>
      <c r="B15" s="75" t="s">
        <v>56</v>
      </c>
      <c r="C15" s="96"/>
      <c r="D15" s="96"/>
      <c r="E15" s="65"/>
      <c r="F15" s="85">
        <v>277503</v>
      </c>
      <c r="G15" s="85"/>
      <c r="H15" s="85">
        <v>292765.665</v>
      </c>
      <c r="I15" s="85"/>
      <c r="J15" s="85">
        <v>2851648.665</v>
      </c>
      <c r="K15" s="191"/>
      <c r="L15" s="260">
        <f t="shared" si="0"/>
        <v>105.5</v>
      </c>
      <c r="M15" s="191"/>
      <c r="N15" s="191"/>
      <c r="O15" s="191"/>
      <c r="P15" s="191">
        <v>119.74180389821869</v>
      </c>
      <c r="Q15" s="196">
        <f>J15/$Q$9*100</f>
        <v>20.5254741576411</v>
      </c>
      <c r="S15" s="223"/>
      <c r="T15" s="212"/>
      <c r="U15" s="257">
        <f>H15/$U$9*100</f>
        <v>21.835587754228342</v>
      </c>
      <c r="V15" s="223"/>
      <c r="W15" s="221"/>
      <c r="X15" s="209">
        <f>((J15/1000)/$J$9*100)</f>
        <v>20.5254741576411</v>
      </c>
      <c r="Y15" s="61" t="s">
        <v>174</v>
      </c>
      <c r="Z15" s="61" t="s">
        <v>175</v>
      </c>
      <c r="AA15" s="61" t="s">
        <v>176</v>
      </c>
      <c r="AB15" s="61" t="s">
        <v>177</v>
      </c>
      <c r="AC15" s="61" t="s">
        <v>178</v>
      </c>
      <c r="AD15" s="61" t="s">
        <v>179</v>
      </c>
      <c r="AE15" s="61" t="s">
        <v>180</v>
      </c>
      <c r="AF15" s="61" t="s">
        <v>181</v>
      </c>
      <c r="AG15" s="61" t="s">
        <v>182</v>
      </c>
      <c r="AH15" s="61" t="s">
        <v>183</v>
      </c>
    </row>
    <row r="16" spans="1:26" ht="24" customHeight="1">
      <c r="A16" s="179" t="s">
        <v>95</v>
      </c>
      <c r="B16" s="75" t="s">
        <v>56</v>
      </c>
      <c r="C16" s="96"/>
      <c r="D16" s="96"/>
      <c r="E16" s="65"/>
      <c r="F16" s="85">
        <v>134416</v>
      </c>
      <c r="G16" s="85"/>
      <c r="H16" s="85">
        <v>135625.744</v>
      </c>
      <c r="I16" s="85"/>
      <c r="J16" s="85">
        <v>1561140.744</v>
      </c>
      <c r="K16" s="191"/>
      <c r="L16" s="260">
        <f t="shared" si="0"/>
        <v>100.9</v>
      </c>
      <c r="M16" s="191"/>
      <c r="N16" s="191"/>
      <c r="O16" s="191"/>
      <c r="P16" s="191">
        <v>95.64002550987588</v>
      </c>
      <c r="Q16" s="196">
        <f aca="true" t="shared" si="1" ref="Q16:Q35">J16/$Q$9*100</f>
        <v>11.236711727744552</v>
      </c>
      <c r="R16" s="199">
        <f>100-P16</f>
        <v>4.359974490124117</v>
      </c>
      <c r="S16" s="224"/>
      <c r="T16" s="212"/>
      <c r="U16" s="257">
        <f aca="true" t="shared" si="2" ref="U16:U35">H16/$U$9*100</f>
        <v>10.11548890080573</v>
      </c>
      <c r="V16" s="223"/>
      <c r="W16" s="221"/>
      <c r="X16" s="209">
        <f aca="true" t="shared" si="3" ref="X16:X35">((J16/1000)/$J$9*100)</f>
        <v>11.236711727744552</v>
      </c>
      <c r="Y16" s="61">
        <v>13.9</v>
      </c>
      <c r="Z16" s="213">
        <v>159.5</v>
      </c>
    </row>
    <row r="17" spans="1:26" ht="24" customHeight="1">
      <c r="A17" s="179" t="s">
        <v>93</v>
      </c>
      <c r="B17" s="75" t="s">
        <v>56</v>
      </c>
      <c r="C17" s="96"/>
      <c r="D17" s="96"/>
      <c r="E17" s="66"/>
      <c r="F17" s="85">
        <v>104703</v>
      </c>
      <c r="G17" s="85"/>
      <c r="H17" s="85">
        <v>106482.951</v>
      </c>
      <c r="I17" s="85"/>
      <c r="J17" s="85">
        <v>1068909.951</v>
      </c>
      <c r="K17" s="191"/>
      <c r="L17" s="260">
        <f t="shared" si="0"/>
        <v>101.69999999999999</v>
      </c>
      <c r="M17" s="191"/>
      <c r="N17" s="191"/>
      <c r="O17" s="191"/>
      <c r="P17" s="191">
        <v>105.93440740116745</v>
      </c>
      <c r="Q17" s="196">
        <f t="shared" si="1"/>
        <v>7.6937540887758376</v>
      </c>
      <c r="S17" s="223"/>
      <c r="T17" s="223"/>
      <c r="U17" s="257">
        <f t="shared" si="2"/>
        <v>7.941907466812055</v>
      </c>
      <c r="V17" s="223"/>
      <c r="W17" s="221"/>
      <c r="X17" s="209">
        <f t="shared" si="3"/>
        <v>7.6937540887758376</v>
      </c>
      <c r="Y17" s="61">
        <v>11.9</v>
      </c>
      <c r="Z17" s="213">
        <v>156.6</v>
      </c>
    </row>
    <row r="18" spans="1:26" ht="24" customHeight="1">
      <c r="A18" s="179" t="s">
        <v>96</v>
      </c>
      <c r="B18" s="75" t="s">
        <v>56</v>
      </c>
      <c r="C18" s="96"/>
      <c r="D18" s="96"/>
      <c r="E18" s="65"/>
      <c r="F18" s="85">
        <v>108945</v>
      </c>
      <c r="G18" s="85"/>
      <c r="H18" s="85">
        <v>110361.285</v>
      </c>
      <c r="I18" s="85"/>
      <c r="J18" s="85">
        <v>1069256.285</v>
      </c>
      <c r="K18" s="191"/>
      <c r="L18" s="260">
        <f t="shared" si="0"/>
        <v>101.30000000000001</v>
      </c>
      <c r="M18" s="191"/>
      <c r="N18" s="191"/>
      <c r="O18" s="191"/>
      <c r="P18" s="191">
        <v>101.2974413605656</v>
      </c>
      <c r="Q18" s="196">
        <f t="shared" si="1"/>
        <v>7.696246916750813</v>
      </c>
      <c r="R18" s="199">
        <f>100-P18</f>
        <v>-1.2974413605655997</v>
      </c>
      <c r="S18" s="223"/>
      <c r="T18" s="223"/>
      <c r="U18" s="257">
        <f t="shared" si="2"/>
        <v>8.23116851249242</v>
      </c>
      <c r="V18" s="223"/>
      <c r="W18" s="221"/>
      <c r="X18" s="209">
        <f t="shared" si="3"/>
        <v>7.696246916750813</v>
      </c>
      <c r="Y18" s="214">
        <f>Y16-Y17</f>
        <v>2</v>
      </c>
      <c r="Z18" s="214">
        <f>Z16-Z17</f>
        <v>2.9000000000000057</v>
      </c>
    </row>
    <row r="19" spans="1:26" ht="24" customHeight="1">
      <c r="A19" s="180" t="s">
        <v>106</v>
      </c>
      <c r="B19" s="75" t="s">
        <v>56</v>
      </c>
      <c r="C19" s="96"/>
      <c r="D19" s="96"/>
      <c r="E19" s="66"/>
      <c r="F19" s="85">
        <v>90444</v>
      </c>
      <c r="G19" s="85"/>
      <c r="H19" s="85">
        <v>90896.22</v>
      </c>
      <c r="I19" s="85"/>
      <c r="J19" s="85">
        <v>924018.22</v>
      </c>
      <c r="K19" s="191"/>
      <c r="L19" s="260">
        <f t="shared" si="0"/>
        <v>100.50000000000001</v>
      </c>
      <c r="M19" s="191"/>
      <c r="N19" s="191"/>
      <c r="O19" s="191"/>
      <c r="P19" s="191">
        <v>102.20988230609265</v>
      </c>
      <c r="Q19" s="196">
        <f t="shared" si="1"/>
        <v>6.6508586168343875</v>
      </c>
      <c r="S19" s="223"/>
      <c r="T19" s="223"/>
      <c r="U19" s="257">
        <f t="shared" si="2"/>
        <v>6.779389203094036</v>
      </c>
      <c r="V19" s="223"/>
      <c r="W19" s="221"/>
      <c r="X19" s="209">
        <f t="shared" si="3"/>
        <v>6.6508586168343875</v>
      </c>
      <c r="Z19" s="213"/>
    </row>
    <row r="20" spans="1:26" ht="24" customHeight="1">
      <c r="A20" s="180" t="s">
        <v>107</v>
      </c>
      <c r="B20" s="75" t="s">
        <v>56</v>
      </c>
      <c r="C20" s="96"/>
      <c r="D20" s="96"/>
      <c r="E20" s="65"/>
      <c r="F20" s="85">
        <v>70187</v>
      </c>
      <c r="G20" s="85"/>
      <c r="H20" s="85">
        <v>70537.935</v>
      </c>
      <c r="I20" s="85"/>
      <c r="J20" s="189">
        <v>721618.935</v>
      </c>
      <c r="K20" s="191"/>
      <c r="L20" s="260">
        <f t="shared" si="0"/>
        <v>100.49999999999999</v>
      </c>
      <c r="M20" s="191"/>
      <c r="N20" s="191"/>
      <c r="O20" s="191"/>
      <c r="P20" s="191">
        <v>108.2866421967686</v>
      </c>
      <c r="Q20" s="196">
        <f t="shared" si="1"/>
        <v>5.194037745181697</v>
      </c>
      <c r="S20" s="223"/>
      <c r="T20" s="223"/>
      <c r="U20" s="257">
        <f t="shared" si="2"/>
        <v>5.260990115403576</v>
      </c>
      <c r="V20" s="223"/>
      <c r="W20" s="221"/>
      <c r="X20" s="209">
        <f t="shared" si="3"/>
        <v>5.194037745181697</v>
      </c>
      <c r="Z20" s="213"/>
    </row>
    <row r="21" spans="1:26" ht="24" customHeight="1">
      <c r="A21" s="181" t="s">
        <v>80</v>
      </c>
      <c r="B21" s="75" t="s">
        <v>12</v>
      </c>
      <c r="C21" s="96"/>
      <c r="D21" s="96"/>
      <c r="E21" s="66">
        <v>21019</v>
      </c>
      <c r="F21" s="66">
        <v>43069</v>
      </c>
      <c r="G21" s="85">
        <v>21397.341999999997</v>
      </c>
      <c r="H21" s="85">
        <v>43844.24199999999</v>
      </c>
      <c r="I21" s="89">
        <v>305875.342</v>
      </c>
      <c r="J21" s="89">
        <v>543285.242</v>
      </c>
      <c r="K21" s="191">
        <f>G21/E21*100</f>
        <v>101.79999999999998</v>
      </c>
      <c r="L21" s="260">
        <f t="shared" si="0"/>
        <v>101.79999999999998</v>
      </c>
      <c r="M21" s="191"/>
      <c r="N21" s="191"/>
      <c r="O21" s="191">
        <v>127.03572238442722</v>
      </c>
      <c r="P21" s="191">
        <v>116.50431289967018</v>
      </c>
      <c r="Q21" s="196">
        <f t="shared" si="1"/>
        <v>3.910435156954649</v>
      </c>
      <c r="S21" s="223"/>
      <c r="T21" s="223"/>
      <c r="U21" s="257">
        <f t="shared" si="2"/>
        <v>3.270071965948001</v>
      </c>
      <c r="V21" s="223"/>
      <c r="W21" s="221"/>
      <c r="X21" s="209">
        <f t="shared" si="3"/>
        <v>3.910435156954648</v>
      </c>
      <c r="Y21" s="214"/>
      <c r="Z21" s="213"/>
    </row>
    <row r="22" spans="1:26" ht="24" customHeight="1">
      <c r="A22" s="179" t="s">
        <v>92</v>
      </c>
      <c r="B22" s="75" t="s">
        <v>56</v>
      </c>
      <c r="C22" s="96"/>
      <c r="D22" s="96"/>
      <c r="E22" s="65"/>
      <c r="F22" s="85">
        <v>41384</v>
      </c>
      <c r="G22" s="85"/>
      <c r="H22" s="85">
        <v>41011.544</v>
      </c>
      <c r="I22" s="85"/>
      <c r="J22" s="85">
        <v>460908.544</v>
      </c>
      <c r="K22" s="191"/>
      <c r="L22" s="260">
        <f t="shared" si="0"/>
        <v>99.1</v>
      </c>
      <c r="M22" s="191"/>
      <c r="N22" s="191"/>
      <c r="O22" s="191"/>
      <c r="P22" s="191">
        <v>99.00514327447695</v>
      </c>
      <c r="Q22" s="196">
        <f t="shared" si="1"/>
        <v>3.3175077017799404</v>
      </c>
      <c r="R22" s="199">
        <f>100-P22</f>
        <v>0.99485672552305</v>
      </c>
      <c r="S22" s="224"/>
      <c r="T22" s="223"/>
      <c r="U22" s="257">
        <f t="shared" si="2"/>
        <v>3.058798469241251</v>
      </c>
      <c r="V22" s="223"/>
      <c r="W22" s="221"/>
      <c r="X22" s="209">
        <f t="shared" si="3"/>
        <v>3.3175077017799404</v>
      </c>
      <c r="Z22" s="213"/>
    </row>
    <row r="23" spans="1:26" ht="24" customHeight="1">
      <c r="A23" s="180" t="s">
        <v>108</v>
      </c>
      <c r="B23" s="75" t="s">
        <v>56</v>
      </c>
      <c r="C23" s="96"/>
      <c r="D23" s="96"/>
      <c r="E23" s="65"/>
      <c r="F23" s="85">
        <v>49267</v>
      </c>
      <c r="G23" s="85"/>
      <c r="H23" s="85">
        <v>49956.738000000005</v>
      </c>
      <c r="I23" s="85"/>
      <c r="J23" s="85">
        <v>457641.738</v>
      </c>
      <c r="K23" s="191"/>
      <c r="L23" s="260">
        <f t="shared" si="0"/>
        <v>101.4</v>
      </c>
      <c r="M23" s="191"/>
      <c r="N23" s="191"/>
      <c r="O23" s="191"/>
      <c r="P23" s="191">
        <v>120.37311684280851</v>
      </c>
      <c r="Q23" s="196">
        <f t="shared" si="1"/>
        <v>3.29399402600564</v>
      </c>
      <c r="S23" s="223"/>
      <c r="T23" s="223"/>
      <c r="U23" s="257">
        <f t="shared" si="2"/>
        <v>3.7259653945895392</v>
      </c>
      <c r="V23" s="223"/>
      <c r="W23" s="221"/>
      <c r="X23" s="209">
        <f t="shared" si="3"/>
        <v>3.29399402600564</v>
      </c>
      <c r="Z23" s="213"/>
    </row>
    <row r="24" spans="1:26" ht="24" customHeight="1">
      <c r="A24" s="179" t="s">
        <v>88</v>
      </c>
      <c r="B24" s="75" t="s">
        <v>56</v>
      </c>
      <c r="C24" s="96"/>
      <c r="D24" s="96"/>
      <c r="E24" s="66"/>
      <c r="F24" s="85">
        <v>25593</v>
      </c>
      <c r="G24" s="85"/>
      <c r="H24" s="85">
        <v>31500</v>
      </c>
      <c r="I24" s="85"/>
      <c r="J24" s="85">
        <v>293468</v>
      </c>
      <c r="K24" s="191"/>
      <c r="L24" s="260">
        <f t="shared" si="0"/>
        <v>123.08052983237604</v>
      </c>
      <c r="M24" s="191"/>
      <c r="N24" s="191"/>
      <c r="O24" s="191"/>
      <c r="P24" s="191">
        <v>100.43704289317603</v>
      </c>
      <c r="Q24" s="196">
        <f t="shared" si="1"/>
        <v>2.1123113530869055</v>
      </c>
      <c r="S24" s="223"/>
      <c r="T24" s="223"/>
      <c r="U24" s="257">
        <f t="shared" si="2"/>
        <v>2.3493909856478314</v>
      </c>
      <c r="V24" s="223"/>
      <c r="W24" s="221"/>
      <c r="X24" s="209">
        <f t="shared" si="3"/>
        <v>2.1123113530869055</v>
      </c>
      <c r="Z24" s="213"/>
    </row>
    <row r="25" spans="1:26" ht="24" customHeight="1">
      <c r="A25" s="179" t="s">
        <v>65</v>
      </c>
      <c r="B25" s="75" t="s">
        <v>56</v>
      </c>
      <c r="C25" s="96"/>
      <c r="D25" s="96"/>
      <c r="E25" s="66"/>
      <c r="F25" s="66">
        <v>25514</v>
      </c>
      <c r="G25" s="85"/>
      <c r="H25" s="85">
        <v>25616.056</v>
      </c>
      <c r="I25" s="85"/>
      <c r="J25" s="85">
        <v>275638.056</v>
      </c>
      <c r="K25" s="191"/>
      <c r="L25" s="260">
        <f t="shared" si="0"/>
        <v>100.4</v>
      </c>
      <c r="M25" s="191"/>
      <c r="N25" s="191"/>
      <c r="O25" s="191"/>
      <c r="P25" s="191">
        <v>112.82399921410678</v>
      </c>
      <c r="Q25" s="196">
        <f t="shared" si="1"/>
        <v>1.9839757487412741</v>
      </c>
      <c r="S25" s="223"/>
      <c r="T25" s="223"/>
      <c r="U25" s="257">
        <f t="shared" si="2"/>
        <v>1.910543842992065</v>
      </c>
      <c r="V25" s="223"/>
      <c r="W25" s="221"/>
      <c r="X25" s="209">
        <f t="shared" si="3"/>
        <v>1.9839757487412741</v>
      </c>
      <c r="Z25" s="213"/>
    </row>
    <row r="26" spans="1:29" s="182" customFormat="1" ht="24" customHeight="1">
      <c r="A26" s="181" t="s">
        <v>86</v>
      </c>
      <c r="B26" s="75" t="s">
        <v>12</v>
      </c>
      <c r="C26" s="96"/>
      <c r="D26" s="96"/>
      <c r="E26" s="66">
        <v>4319</v>
      </c>
      <c r="F26" s="66">
        <v>38666</v>
      </c>
      <c r="G26" s="85">
        <v>4383.785</v>
      </c>
      <c r="H26" s="85">
        <v>39245.99</v>
      </c>
      <c r="I26" s="85">
        <v>38876.785</v>
      </c>
      <c r="J26" s="85">
        <v>308123.99</v>
      </c>
      <c r="K26" s="191">
        <f>G26/E26*100</f>
        <v>101.49999999999999</v>
      </c>
      <c r="L26" s="260">
        <f t="shared" si="0"/>
        <v>101.49999999999999</v>
      </c>
      <c r="M26" s="191"/>
      <c r="N26" s="191"/>
      <c r="O26" s="191">
        <v>109.63251177349767</v>
      </c>
      <c r="P26" s="191">
        <v>121.25280481038261</v>
      </c>
      <c r="Q26" s="196">
        <f t="shared" si="1"/>
        <v>2.2178016077917735</v>
      </c>
      <c r="S26" s="223"/>
      <c r="T26" s="223"/>
      <c r="U26" s="257">
        <f t="shared" si="2"/>
        <v>2.927116670756347</v>
      </c>
      <c r="V26" s="223"/>
      <c r="W26" s="221"/>
      <c r="X26" s="209">
        <f t="shared" si="3"/>
        <v>2.2178016077917735</v>
      </c>
      <c r="Y26" s="215"/>
      <c r="Z26" s="213"/>
      <c r="AA26" s="215"/>
      <c r="AB26" s="215"/>
      <c r="AC26" s="215"/>
    </row>
    <row r="27" spans="1:26" ht="24" customHeight="1">
      <c r="A27" s="179" t="s">
        <v>78</v>
      </c>
      <c r="B27" s="75" t="s">
        <v>56</v>
      </c>
      <c r="C27" s="96"/>
      <c r="D27" s="96"/>
      <c r="E27" s="65"/>
      <c r="F27" s="85">
        <v>21351</v>
      </c>
      <c r="G27" s="85"/>
      <c r="H27" s="85">
        <v>21393.702</v>
      </c>
      <c r="I27" s="85"/>
      <c r="J27" s="85">
        <v>248176.702</v>
      </c>
      <c r="K27" s="191"/>
      <c r="L27" s="260">
        <f t="shared" si="0"/>
        <v>100.2</v>
      </c>
      <c r="M27" s="191"/>
      <c r="N27" s="191"/>
      <c r="O27" s="191"/>
      <c r="P27" s="191">
        <v>107.03869281496785</v>
      </c>
      <c r="Q27" s="196">
        <f t="shared" si="1"/>
        <v>1.7863155955888401</v>
      </c>
      <c r="S27" s="223"/>
      <c r="T27" s="223"/>
      <c r="U27" s="257">
        <f t="shared" si="2"/>
        <v>1.5956244643947932</v>
      </c>
      <c r="V27" s="223"/>
      <c r="W27" s="221"/>
      <c r="X27" s="209">
        <f t="shared" si="3"/>
        <v>1.78631559558884</v>
      </c>
      <c r="Z27" s="213"/>
    </row>
    <row r="28" spans="1:26" ht="24" customHeight="1">
      <c r="A28" s="179" t="s">
        <v>91</v>
      </c>
      <c r="B28" s="75" t="s">
        <v>12</v>
      </c>
      <c r="C28" s="96"/>
      <c r="D28" s="96"/>
      <c r="E28" s="66">
        <v>18114</v>
      </c>
      <c r="F28" s="66">
        <v>21236</v>
      </c>
      <c r="G28" s="85">
        <v>18222.683999999997</v>
      </c>
      <c r="H28" s="85">
        <v>21363.415999999997</v>
      </c>
      <c r="I28" s="85">
        <v>205584.684</v>
      </c>
      <c r="J28" s="85">
        <v>236323.416</v>
      </c>
      <c r="K28" s="191">
        <f>G28/E28*100</f>
        <v>100.59999999999998</v>
      </c>
      <c r="L28" s="260">
        <f t="shared" si="0"/>
        <v>100.59999999999998</v>
      </c>
      <c r="M28" s="191"/>
      <c r="N28" s="191"/>
      <c r="O28" s="191">
        <v>160.81153611489182</v>
      </c>
      <c r="P28" s="191">
        <v>120.02509764087456</v>
      </c>
      <c r="Q28" s="196">
        <f t="shared" si="1"/>
        <v>1.700998523236195</v>
      </c>
      <c r="S28" s="223"/>
      <c r="T28" s="223"/>
      <c r="U28" s="257">
        <f t="shared" si="2"/>
        <v>1.5933656181918936</v>
      </c>
      <c r="V28" s="223"/>
      <c r="W28" s="221"/>
      <c r="X28" s="209">
        <f t="shared" si="3"/>
        <v>1.700998523236195</v>
      </c>
      <c r="Z28" s="213"/>
    </row>
    <row r="29" spans="1:26" ht="24" customHeight="1">
      <c r="A29" s="181" t="s">
        <v>79</v>
      </c>
      <c r="B29" s="75" t="s">
        <v>56</v>
      </c>
      <c r="C29" s="96"/>
      <c r="D29" s="96"/>
      <c r="E29" s="65"/>
      <c r="F29" s="89">
        <v>18841</v>
      </c>
      <c r="G29" s="89"/>
      <c r="H29" s="89">
        <v>17032.264000000003</v>
      </c>
      <c r="I29" s="89"/>
      <c r="J29" s="89">
        <v>170806.264</v>
      </c>
      <c r="K29" s="191"/>
      <c r="L29" s="260">
        <f t="shared" si="0"/>
        <v>90.40000000000002</v>
      </c>
      <c r="M29" s="191"/>
      <c r="N29" s="191"/>
      <c r="O29" s="191"/>
      <c r="P29" s="191">
        <v>119.45663491530638</v>
      </c>
      <c r="Q29" s="196">
        <f t="shared" si="1"/>
        <v>1.2294219834038438</v>
      </c>
      <c r="S29" s="223"/>
      <c r="T29" s="223"/>
      <c r="U29" s="257">
        <f t="shared" si="2"/>
        <v>1.2703316668817168</v>
      </c>
      <c r="V29" s="223"/>
      <c r="W29" s="221"/>
      <c r="X29" s="209">
        <f t="shared" si="3"/>
        <v>1.2294219834038438</v>
      </c>
      <c r="Z29" s="213"/>
    </row>
    <row r="30" spans="1:26" ht="24" customHeight="1">
      <c r="A30" s="181" t="s">
        <v>66</v>
      </c>
      <c r="B30" s="75" t="s">
        <v>56</v>
      </c>
      <c r="C30" s="96"/>
      <c r="D30" s="96"/>
      <c r="E30" s="65"/>
      <c r="F30" s="66">
        <v>11034</v>
      </c>
      <c r="G30" s="85"/>
      <c r="H30" s="85">
        <v>11100.204</v>
      </c>
      <c r="I30" s="85"/>
      <c r="J30" s="85">
        <v>125130.204</v>
      </c>
      <c r="K30" s="191"/>
      <c r="L30" s="260">
        <f t="shared" si="0"/>
        <v>100.6</v>
      </c>
      <c r="M30" s="191"/>
      <c r="N30" s="191"/>
      <c r="O30" s="191"/>
      <c r="P30" s="191">
        <v>126.44778997150306</v>
      </c>
      <c r="Q30" s="196">
        <f t="shared" si="1"/>
        <v>0.90065680252457</v>
      </c>
      <c r="S30" s="223"/>
      <c r="T30" s="223"/>
      <c r="U30" s="257">
        <f t="shared" si="2"/>
        <v>0.8278958481413334</v>
      </c>
      <c r="V30" s="223"/>
      <c r="W30" s="221"/>
      <c r="X30" s="209">
        <f t="shared" si="3"/>
        <v>0.9006568025245699</v>
      </c>
      <c r="Z30" s="213"/>
    </row>
    <row r="31" spans="1:26" ht="24" customHeight="1">
      <c r="A31" s="179" t="s">
        <v>67</v>
      </c>
      <c r="B31" s="75" t="s">
        <v>12</v>
      </c>
      <c r="C31" s="96"/>
      <c r="D31" s="96"/>
      <c r="E31" s="66">
        <v>5994</v>
      </c>
      <c r="F31" s="66">
        <v>8912</v>
      </c>
      <c r="G31" s="85">
        <v>6047.946</v>
      </c>
      <c r="H31" s="85">
        <v>8992.208</v>
      </c>
      <c r="I31" s="85">
        <v>68078.946</v>
      </c>
      <c r="J31" s="85">
        <v>107330.208</v>
      </c>
      <c r="K31" s="191">
        <f>G31/E31*100</f>
        <v>100.89999999999999</v>
      </c>
      <c r="L31" s="260">
        <f t="shared" si="0"/>
        <v>100.9</v>
      </c>
      <c r="M31" s="191"/>
      <c r="N31" s="191"/>
      <c r="O31" s="191">
        <v>90.66796207015955</v>
      </c>
      <c r="P31" s="191">
        <v>82.22079838209271</v>
      </c>
      <c r="Q31" s="196">
        <f t="shared" si="1"/>
        <v>0.7725367566057595</v>
      </c>
      <c r="R31" s="199">
        <f>100-P31</f>
        <v>17.77920161790729</v>
      </c>
      <c r="S31" s="224"/>
      <c r="T31" s="223"/>
      <c r="U31" s="257">
        <f t="shared" si="2"/>
        <v>0.6706734100403275</v>
      </c>
      <c r="V31" s="223"/>
      <c r="W31" s="221"/>
      <c r="X31" s="209">
        <f t="shared" si="3"/>
        <v>0.7725367566057595</v>
      </c>
      <c r="Z31" s="213"/>
    </row>
    <row r="32" spans="1:26" ht="24" customHeight="1">
      <c r="A32" s="179" t="s">
        <v>90</v>
      </c>
      <c r="B32" s="75" t="s">
        <v>56</v>
      </c>
      <c r="C32" s="96"/>
      <c r="D32" s="96"/>
      <c r="E32" s="65"/>
      <c r="F32" s="66">
        <v>6563</v>
      </c>
      <c r="G32" s="85"/>
      <c r="H32" s="85">
        <v>6917.402000000001</v>
      </c>
      <c r="I32" s="85"/>
      <c r="J32" s="85">
        <v>80773.402</v>
      </c>
      <c r="K32" s="191"/>
      <c r="L32" s="260">
        <f t="shared" si="0"/>
        <v>105.4</v>
      </c>
      <c r="M32" s="191"/>
      <c r="N32" s="191"/>
      <c r="O32" s="191"/>
      <c r="P32" s="191">
        <v>102.10006320153707</v>
      </c>
      <c r="Q32" s="196">
        <f t="shared" si="1"/>
        <v>0.5813873201577432</v>
      </c>
      <c r="R32" s="199">
        <f>100-P32</f>
        <v>-2.1000632015370684</v>
      </c>
      <c r="S32" s="223"/>
      <c r="T32" s="223"/>
      <c r="U32" s="257">
        <f t="shared" si="2"/>
        <v>0.5159264096159455</v>
      </c>
      <c r="V32" s="223"/>
      <c r="W32" s="221"/>
      <c r="X32" s="209">
        <f t="shared" si="3"/>
        <v>0.5813873201577432</v>
      </c>
      <c r="Z32" s="213"/>
    </row>
    <row r="33" spans="1:26" ht="24" customHeight="1">
      <c r="A33" s="179" t="s">
        <v>89</v>
      </c>
      <c r="B33" s="75" t="s">
        <v>56</v>
      </c>
      <c r="C33" s="96"/>
      <c r="D33" s="96"/>
      <c r="E33" s="65"/>
      <c r="F33" s="66">
        <v>7517</v>
      </c>
      <c r="G33" s="85"/>
      <c r="H33" s="85">
        <v>7381.694</v>
      </c>
      <c r="I33" s="85"/>
      <c r="J33" s="85">
        <v>80117.694</v>
      </c>
      <c r="K33" s="191"/>
      <c r="L33" s="260">
        <f t="shared" si="0"/>
        <v>98.2</v>
      </c>
      <c r="M33" s="191"/>
      <c r="N33" s="191"/>
      <c r="O33" s="191"/>
      <c r="P33" s="191">
        <v>70.8686292027492</v>
      </c>
      <c r="Q33" s="196">
        <f t="shared" si="1"/>
        <v>0.576667693306741</v>
      </c>
      <c r="S33" s="224"/>
      <c r="T33" s="223"/>
      <c r="U33" s="257">
        <f t="shared" si="2"/>
        <v>0.5505550902352598</v>
      </c>
      <c r="V33" s="223"/>
      <c r="W33" s="221"/>
      <c r="X33" s="209">
        <f t="shared" si="3"/>
        <v>0.576667693306741</v>
      </c>
      <c r="Z33" s="213"/>
    </row>
    <row r="34" spans="1:26" ht="24" customHeight="1">
      <c r="A34" s="181" t="s">
        <v>81</v>
      </c>
      <c r="B34" s="75" t="s">
        <v>12</v>
      </c>
      <c r="C34" s="96"/>
      <c r="D34" s="96"/>
      <c r="E34" s="66">
        <v>501</v>
      </c>
      <c r="F34" s="66">
        <v>4629</v>
      </c>
      <c r="G34" s="85">
        <v>503.505</v>
      </c>
      <c r="H34" s="85">
        <v>4652.1449999999995</v>
      </c>
      <c r="I34" s="85">
        <v>5747.505</v>
      </c>
      <c r="J34" s="85">
        <v>51741.145</v>
      </c>
      <c r="K34" s="191">
        <f>G34/E34*100</f>
        <v>100.49999999999999</v>
      </c>
      <c r="L34" s="260">
        <f t="shared" si="0"/>
        <v>100.49999999999999</v>
      </c>
      <c r="M34" s="191"/>
      <c r="N34" s="191"/>
      <c r="O34" s="191">
        <v>97.97996931469484</v>
      </c>
      <c r="P34" s="191">
        <v>84.83962975716136</v>
      </c>
      <c r="Q34" s="196">
        <f t="shared" si="1"/>
        <v>0.37242018893104456</v>
      </c>
      <c r="R34" s="199">
        <f>100-P34</f>
        <v>15.160370242838638</v>
      </c>
      <c r="S34" s="224"/>
      <c r="T34" s="223"/>
      <c r="U34" s="257">
        <f t="shared" si="2"/>
        <v>0.3469748421246549</v>
      </c>
      <c r="V34" s="223"/>
      <c r="W34" s="221"/>
      <c r="X34" s="209">
        <f t="shared" si="3"/>
        <v>0.3724201889310445</v>
      </c>
      <c r="Z34" s="213"/>
    </row>
    <row r="35" spans="1:26" ht="24" customHeight="1">
      <c r="A35" s="179" t="s">
        <v>82</v>
      </c>
      <c r="B35" s="75" t="s">
        <v>12</v>
      </c>
      <c r="C35" s="96"/>
      <c r="D35" s="96"/>
      <c r="E35" s="66">
        <v>2957</v>
      </c>
      <c r="F35" s="66">
        <v>3677</v>
      </c>
      <c r="G35" s="85">
        <v>2874.204</v>
      </c>
      <c r="H35" s="85">
        <v>3574.0440000000003</v>
      </c>
      <c r="I35" s="85">
        <v>24680.204</v>
      </c>
      <c r="J35" s="85">
        <v>32364.044</v>
      </c>
      <c r="K35" s="191">
        <f>G35/E35*100</f>
        <v>97.2</v>
      </c>
      <c r="L35" s="260">
        <f t="shared" si="0"/>
        <v>97.2</v>
      </c>
      <c r="M35" s="191"/>
      <c r="N35" s="191"/>
      <c r="O35" s="191">
        <v>110.6338712569482</v>
      </c>
      <c r="P35" s="191">
        <v>97.62909200603319</v>
      </c>
      <c r="Q35" s="196">
        <f t="shared" si="1"/>
        <v>0.23294852444901712</v>
      </c>
      <c r="R35" s="199">
        <f>100-P35</f>
        <v>2.37090799396681</v>
      </c>
      <c r="S35" s="224"/>
      <c r="T35" s="223"/>
      <c r="U35" s="257">
        <f t="shared" si="2"/>
        <v>0.266565928759007</v>
      </c>
      <c r="V35" s="223"/>
      <c r="W35" s="221"/>
      <c r="X35" s="209">
        <f t="shared" si="3"/>
        <v>0.2329485244490171</v>
      </c>
      <c r="Z35" s="213"/>
    </row>
    <row r="36" spans="1:16" ht="24" customHeight="1">
      <c r="A36" s="179"/>
      <c r="B36" s="75"/>
      <c r="C36" s="96"/>
      <c r="D36" s="96"/>
      <c r="E36" s="66"/>
      <c r="F36" s="66"/>
      <c r="G36" s="85"/>
      <c r="H36" s="85"/>
      <c r="I36" s="85"/>
      <c r="J36" s="85"/>
      <c r="K36" s="191"/>
      <c r="L36" s="260"/>
      <c r="M36" s="192"/>
      <c r="N36" s="192"/>
      <c r="O36" s="192"/>
      <c r="P36" s="192"/>
    </row>
    <row r="37" spans="1:23" s="61" customFormat="1" ht="24" customHeight="1">
      <c r="A37" s="131" t="s">
        <v>68</v>
      </c>
      <c r="B37" s="132"/>
      <c r="C37" s="133"/>
      <c r="D37" s="133"/>
      <c r="E37" s="94"/>
      <c r="F37" s="94"/>
      <c r="G37" s="94"/>
      <c r="H37" s="163"/>
      <c r="I37" s="94"/>
      <c r="J37" s="94"/>
      <c r="K37" s="191"/>
      <c r="L37" s="260"/>
      <c r="M37" s="193"/>
      <c r="N37" s="193"/>
      <c r="O37" s="193"/>
      <c r="P37" s="193"/>
      <c r="S37" s="216"/>
      <c r="T37" s="216"/>
      <c r="U37" s="216"/>
      <c r="V37" s="216"/>
      <c r="W37" s="216"/>
    </row>
    <row r="38" spans="1:23" ht="24" customHeight="1">
      <c r="A38" s="124" t="s">
        <v>70</v>
      </c>
      <c r="B38" s="134" t="s">
        <v>71</v>
      </c>
      <c r="C38" s="92">
        <v>14100</v>
      </c>
      <c r="D38" s="92">
        <v>14300</v>
      </c>
      <c r="E38" s="92"/>
      <c r="F38" s="103">
        <f>1189393/1000</f>
        <v>1189.393</v>
      </c>
      <c r="G38" s="104"/>
      <c r="H38" s="103">
        <f>1162037/1000</f>
        <v>1162.037</v>
      </c>
      <c r="I38" s="105"/>
      <c r="J38" s="106">
        <f>11890383/1000</f>
        <v>11890.383</v>
      </c>
      <c r="K38" s="191"/>
      <c r="L38" s="261">
        <f t="shared" si="0"/>
        <v>97.70000327898349</v>
      </c>
      <c r="M38" s="190"/>
      <c r="N38" s="190"/>
      <c r="O38" s="190"/>
      <c r="P38" s="190">
        <v>102.25198221853167</v>
      </c>
      <c r="Q38" s="199"/>
      <c r="R38" s="200"/>
      <c r="S38" s="234">
        <f>J38/P38*100</f>
        <v>11628.511</v>
      </c>
      <c r="T38" s="237">
        <f>J38/S38*100</f>
        <v>102.25198221853167</v>
      </c>
      <c r="U38" s="256">
        <f>H38*1000</f>
        <v>1162037</v>
      </c>
      <c r="V38" s="262">
        <f>J38/P38*100</f>
        <v>11628.511</v>
      </c>
      <c r="W38" s="262">
        <f>J38/C38*100</f>
        <v>84.3289574468085</v>
      </c>
    </row>
    <row r="39" spans="1:23" s="61" customFormat="1" ht="24" customHeight="1">
      <c r="A39" s="135" t="s">
        <v>62</v>
      </c>
      <c r="B39" s="127" t="s">
        <v>71</v>
      </c>
      <c r="C39" s="94"/>
      <c r="D39" s="94"/>
      <c r="E39" s="94"/>
      <c r="F39" s="107">
        <f>198349/1000</f>
        <v>198.349</v>
      </c>
      <c r="G39" s="107"/>
      <c r="H39" s="107">
        <f>183316/1000</f>
        <v>183.316</v>
      </c>
      <c r="I39" s="108"/>
      <c r="J39" s="108">
        <f>2316980/1000</f>
        <v>2316.98</v>
      </c>
      <c r="K39" s="191"/>
      <c r="L39" s="260">
        <f t="shared" si="0"/>
        <v>92.42093481691363</v>
      </c>
      <c r="M39" s="191"/>
      <c r="N39" s="191"/>
      <c r="O39" s="191"/>
      <c r="P39" s="191">
        <f>J39/V39*100</f>
        <v>98.79370017366861</v>
      </c>
      <c r="S39" s="236">
        <f>S38-S42</f>
        <v>2345.2710000000006</v>
      </c>
      <c r="T39" s="237">
        <f>J39/S39*100</f>
        <v>98.79370017366861</v>
      </c>
      <c r="U39" s="216"/>
      <c r="V39" s="262">
        <f>V38-V42</f>
        <v>2345.2710000000006</v>
      </c>
      <c r="W39" s="216"/>
    </row>
    <row r="40" spans="1:20" ht="24" customHeight="1" hidden="1">
      <c r="A40" s="136" t="s">
        <v>64</v>
      </c>
      <c r="B40" s="129" t="s">
        <v>71</v>
      </c>
      <c r="C40" s="96"/>
      <c r="D40" s="96"/>
      <c r="E40" s="96"/>
      <c r="F40" s="109"/>
      <c r="G40" s="109"/>
      <c r="H40" s="109"/>
      <c r="I40" s="109"/>
      <c r="J40" s="109"/>
      <c r="K40" s="191"/>
      <c r="L40" s="260" t="e">
        <f t="shared" si="0"/>
        <v>#DIV/0!</v>
      </c>
      <c r="M40" s="191"/>
      <c r="N40" s="191"/>
      <c r="O40" s="191"/>
      <c r="P40" s="191"/>
      <c r="T40" s="237"/>
    </row>
    <row r="41" spans="1:20" ht="24" customHeight="1" hidden="1">
      <c r="A41" s="136" t="s">
        <v>63</v>
      </c>
      <c r="B41" s="129" t="s">
        <v>71</v>
      </c>
      <c r="C41" s="96"/>
      <c r="D41" s="96"/>
      <c r="E41" s="96"/>
      <c r="F41" s="109"/>
      <c r="G41" s="109"/>
      <c r="H41" s="109"/>
      <c r="I41" s="109"/>
      <c r="J41" s="109"/>
      <c r="K41" s="191"/>
      <c r="L41" s="260" t="e">
        <f t="shared" si="0"/>
        <v>#DIV/0!</v>
      </c>
      <c r="M41" s="191"/>
      <c r="N41" s="191"/>
      <c r="O41" s="191"/>
      <c r="P41" s="191"/>
      <c r="T41" s="237"/>
    </row>
    <row r="42" spans="1:23" s="61" customFormat="1" ht="24" customHeight="1">
      <c r="A42" s="135" t="s">
        <v>55</v>
      </c>
      <c r="B42" s="127" t="s">
        <v>71</v>
      </c>
      <c r="C42" s="94"/>
      <c r="D42" s="94"/>
      <c r="E42" s="94"/>
      <c r="F42" s="110">
        <f>991044/1000</f>
        <v>991.044</v>
      </c>
      <c r="G42" s="108"/>
      <c r="H42" s="110">
        <f>978721/1000</f>
        <v>978.721</v>
      </c>
      <c r="I42" s="108"/>
      <c r="J42" s="110">
        <f>9573403/1000</f>
        <v>9573.403</v>
      </c>
      <c r="K42" s="191"/>
      <c r="L42" s="260">
        <f t="shared" si="0"/>
        <v>98.7565637852608</v>
      </c>
      <c r="M42" s="191"/>
      <c r="N42" s="191"/>
      <c r="O42" s="191"/>
      <c r="P42" s="191">
        <v>103.12566517724416</v>
      </c>
      <c r="S42" s="235">
        <f>J42/P42*100</f>
        <v>9283.24</v>
      </c>
      <c r="T42" s="237">
        <f>J42/S42*100</f>
        <v>103.12566517724416</v>
      </c>
      <c r="U42" s="216"/>
      <c r="V42" s="262">
        <f>J42/P42*100</f>
        <v>9283.24</v>
      </c>
      <c r="W42" s="216"/>
    </row>
    <row r="43" spans="1:16" ht="24" customHeight="1">
      <c r="A43" s="124" t="s">
        <v>69</v>
      </c>
      <c r="B43" s="130"/>
      <c r="C43" s="96"/>
      <c r="D43" s="96"/>
      <c r="E43" s="96"/>
      <c r="F43" s="162"/>
      <c r="G43" s="162"/>
      <c r="H43" s="162"/>
      <c r="I43" s="162"/>
      <c r="J43" s="162"/>
      <c r="K43" s="191"/>
      <c r="L43" s="260"/>
      <c r="M43" s="195"/>
      <c r="N43" s="192"/>
      <c r="O43" s="195"/>
      <c r="P43" s="192"/>
    </row>
    <row r="44" spans="1:21" ht="24" customHeight="1">
      <c r="A44" s="183" t="s">
        <v>97</v>
      </c>
      <c r="B44" s="137" t="s">
        <v>56</v>
      </c>
      <c r="C44" s="96"/>
      <c r="D44" s="96"/>
      <c r="E44" s="98"/>
      <c r="F44" s="142">
        <v>99185</v>
      </c>
      <c r="G44" s="143"/>
      <c r="H44" s="142">
        <v>98093.965</v>
      </c>
      <c r="I44" s="98"/>
      <c r="J44" s="98">
        <v>1371873.965</v>
      </c>
      <c r="K44" s="191"/>
      <c r="L44" s="260">
        <f t="shared" si="0"/>
        <v>98.9</v>
      </c>
      <c r="M44" s="191"/>
      <c r="N44" s="191"/>
      <c r="O44" s="191"/>
      <c r="P44" s="191">
        <v>102.027041509187</v>
      </c>
      <c r="U44" s="233">
        <f>H44/$U$38*100</f>
        <v>8.441552635587335</v>
      </c>
    </row>
    <row r="45" spans="1:21" ht="24" customHeight="1">
      <c r="A45" s="184" t="s">
        <v>67</v>
      </c>
      <c r="B45" s="137" t="s">
        <v>12</v>
      </c>
      <c r="C45" s="96"/>
      <c r="D45" s="96"/>
      <c r="E45" s="98">
        <v>58020</v>
      </c>
      <c r="F45" s="142">
        <v>91557</v>
      </c>
      <c r="G45" s="98">
        <v>56569.5</v>
      </c>
      <c r="H45" s="142">
        <v>89268.075</v>
      </c>
      <c r="I45" s="98">
        <v>718851.5</v>
      </c>
      <c r="J45" s="98">
        <v>934038.075</v>
      </c>
      <c r="K45" s="191">
        <f>G45/E45*100</f>
        <v>97.5</v>
      </c>
      <c r="L45" s="260">
        <f t="shared" si="0"/>
        <v>97.5</v>
      </c>
      <c r="M45" s="191"/>
      <c r="N45" s="191"/>
      <c r="O45" s="191">
        <v>124.85284641664308</v>
      </c>
      <c r="P45" s="191">
        <v>101.91603890109747</v>
      </c>
      <c r="U45" s="233">
        <f aca="true" t="shared" si="4" ref="U45:U67">H45/$U$38*100</f>
        <v>7.682033790662432</v>
      </c>
    </row>
    <row r="46" spans="1:21" ht="24" customHeight="1">
      <c r="A46" s="183" t="s">
        <v>100</v>
      </c>
      <c r="B46" s="137" t="s">
        <v>56</v>
      </c>
      <c r="C46" s="96"/>
      <c r="D46" s="96"/>
      <c r="E46" s="98"/>
      <c r="F46" s="142">
        <v>86875</v>
      </c>
      <c r="G46" s="144"/>
      <c r="H46" s="142">
        <v>88351.875</v>
      </c>
      <c r="I46" s="145"/>
      <c r="J46" s="98">
        <v>857258.875</v>
      </c>
      <c r="K46" s="191"/>
      <c r="L46" s="260">
        <f t="shared" si="0"/>
        <v>101.69999999999999</v>
      </c>
      <c r="M46" s="191"/>
      <c r="N46" s="191"/>
      <c r="O46" s="191"/>
      <c r="P46" s="191">
        <v>101.5646992128447</v>
      </c>
      <c r="U46" s="233">
        <f t="shared" si="4"/>
        <v>7.6031894853606214</v>
      </c>
    </row>
    <row r="47" spans="1:21" ht="24" customHeight="1">
      <c r="A47" s="183" t="s">
        <v>98</v>
      </c>
      <c r="B47" s="137" t="s">
        <v>12</v>
      </c>
      <c r="C47" s="96"/>
      <c r="D47" s="96"/>
      <c r="E47" s="111">
        <v>130865</v>
      </c>
      <c r="F47" s="142">
        <v>90513</v>
      </c>
      <c r="G47" s="98">
        <v>132304.515</v>
      </c>
      <c r="H47" s="142">
        <v>91508.64300000001</v>
      </c>
      <c r="I47" s="98">
        <v>1309049.5150000001</v>
      </c>
      <c r="J47" s="98">
        <v>845647.643</v>
      </c>
      <c r="K47" s="191">
        <f>G47/E47*100</f>
        <v>101.10000000000001</v>
      </c>
      <c r="L47" s="260">
        <f t="shared" si="0"/>
        <v>101.10000000000001</v>
      </c>
      <c r="M47" s="191"/>
      <c r="N47" s="191"/>
      <c r="O47" s="191">
        <v>70.61556833672373</v>
      </c>
      <c r="P47" s="191">
        <v>100.30526893250178</v>
      </c>
      <c r="U47" s="233">
        <f t="shared" si="4"/>
        <v>7.8748476167282115</v>
      </c>
    </row>
    <row r="48" spans="1:21" ht="24" customHeight="1">
      <c r="A48" s="184" t="s">
        <v>111</v>
      </c>
      <c r="B48" s="137" t="s">
        <v>56</v>
      </c>
      <c r="C48" s="96"/>
      <c r="D48" s="96"/>
      <c r="E48" s="98"/>
      <c r="F48" s="142">
        <v>67326</v>
      </c>
      <c r="G48" s="144"/>
      <c r="H48" s="142">
        <v>66585.414</v>
      </c>
      <c r="I48" s="145"/>
      <c r="J48" s="98">
        <v>636614.414</v>
      </c>
      <c r="K48" s="191"/>
      <c r="L48" s="260">
        <f t="shared" si="0"/>
        <v>98.9</v>
      </c>
      <c r="M48" s="191"/>
      <c r="N48" s="191"/>
      <c r="O48" s="191"/>
      <c r="P48" s="191">
        <v>99.68033088235295</v>
      </c>
      <c r="U48" s="233">
        <f t="shared" si="4"/>
        <v>5.730059714105489</v>
      </c>
    </row>
    <row r="49" spans="1:21" ht="24" customHeight="1">
      <c r="A49" s="184" t="s">
        <v>66</v>
      </c>
      <c r="B49" s="137" t="s">
        <v>56</v>
      </c>
      <c r="C49" s="96"/>
      <c r="D49" s="96"/>
      <c r="E49" s="146"/>
      <c r="F49" s="98">
        <v>84778</v>
      </c>
      <c r="G49" s="143"/>
      <c r="H49" s="142">
        <v>81810.77</v>
      </c>
      <c r="I49" s="98"/>
      <c r="J49" s="98">
        <v>765131.77</v>
      </c>
      <c r="K49" s="191"/>
      <c r="L49" s="260">
        <f t="shared" si="0"/>
        <v>96.50000000000001</v>
      </c>
      <c r="M49" s="191"/>
      <c r="N49" s="191"/>
      <c r="O49" s="191"/>
      <c r="P49" s="191">
        <v>104.85566260106893</v>
      </c>
      <c r="U49" s="233">
        <f t="shared" si="4"/>
        <v>7.04028959490963</v>
      </c>
    </row>
    <row r="50" spans="1:21" ht="24" customHeight="1">
      <c r="A50" s="185" t="s">
        <v>88</v>
      </c>
      <c r="B50" s="137" t="s">
        <v>56</v>
      </c>
      <c r="C50" s="96"/>
      <c r="D50" s="96"/>
      <c r="E50" s="98"/>
      <c r="F50" s="142">
        <v>67343</v>
      </c>
      <c r="G50" s="143"/>
      <c r="H50" s="142">
        <v>67410.343</v>
      </c>
      <c r="I50" s="145"/>
      <c r="J50" s="98">
        <v>682611.343</v>
      </c>
      <c r="K50" s="191"/>
      <c r="L50" s="260">
        <f t="shared" si="0"/>
        <v>100.1</v>
      </c>
      <c r="M50" s="191"/>
      <c r="N50" s="191"/>
      <c r="O50" s="191"/>
      <c r="P50" s="191">
        <v>109.33327081397957</v>
      </c>
      <c r="U50" s="233">
        <f t="shared" si="4"/>
        <v>5.801049622344211</v>
      </c>
    </row>
    <row r="51" spans="1:21" ht="24" customHeight="1">
      <c r="A51" s="183" t="s">
        <v>99</v>
      </c>
      <c r="B51" s="137" t="s">
        <v>12</v>
      </c>
      <c r="C51" s="96"/>
      <c r="D51" s="96"/>
      <c r="E51" s="98">
        <v>218704</v>
      </c>
      <c r="F51" s="142">
        <v>64286</v>
      </c>
      <c r="G51" s="98">
        <v>213236.4</v>
      </c>
      <c r="H51" s="142">
        <v>62678.850000000006</v>
      </c>
      <c r="I51" s="98">
        <v>868320.4</v>
      </c>
      <c r="J51" s="98">
        <v>613602.85</v>
      </c>
      <c r="K51" s="191">
        <f aca="true" t="shared" si="5" ref="K51:K67">G51/E51*100</f>
        <v>97.5</v>
      </c>
      <c r="L51" s="260">
        <f t="shared" si="0"/>
        <v>97.50000000000001</v>
      </c>
      <c r="M51" s="191"/>
      <c r="N51" s="191"/>
      <c r="O51" s="191">
        <v>333.02921751670283</v>
      </c>
      <c r="P51" s="191">
        <v>98.65425830381704</v>
      </c>
      <c r="U51" s="233">
        <f t="shared" si="4"/>
        <v>5.3938773033905125</v>
      </c>
    </row>
    <row r="52" spans="1:21" ht="24" customHeight="1">
      <c r="A52" s="184" t="s">
        <v>83</v>
      </c>
      <c r="B52" s="137" t="s">
        <v>12</v>
      </c>
      <c r="C52" s="96"/>
      <c r="D52" s="96"/>
      <c r="E52" s="98">
        <v>302745</v>
      </c>
      <c r="F52" s="142">
        <v>64045</v>
      </c>
      <c r="G52" s="98">
        <v>273984.225</v>
      </c>
      <c r="H52" s="142">
        <v>57960.725</v>
      </c>
      <c r="I52" s="98">
        <v>1855150.225</v>
      </c>
      <c r="J52" s="98">
        <v>375874.725</v>
      </c>
      <c r="K52" s="191">
        <f t="shared" si="5"/>
        <v>90.49999999999999</v>
      </c>
      <c r="L52" s="260">
        <f t="shared" si="0"/>
        <v>90.5</v>
      </c>
      <c r="M52" s="191"/>
      <c r="N52" s="191"/>
      <c r="O52" s="191">
        <v>111.68855354264863</v>
      </c>
      <c r="P52" s="191">
        <v>98.85924826149622</v>
      </c>
      <c r="U52" s="233">
        <f t="shared" si="4"/>
        <v>4.987855378098976</v>
      </c>
    </row>
    <row r="53" spans="1:21" ht="24" customHeight="1">
      <c r="A53" s="184" t="s">
        <v>74</v>
      </c>
      <c r="B53" s="137" t="s">
        <v>56</v>
      </c>
      <c r="C53" s="96"/>
      <c r="D53" s="96"/>
      <c r="E53" s="98"/>
      <c r="F53" s="142">
        <v>40117</v>
      </c>
      <c r="G53" s="143"/>
      <c r="H53" s="142">
        <v>41400.744</v>
      </c>
      <c r="I53" s="98"/>
      <c r="J53" s="98">
        <v>442061.744</v>
      </c>
      <c r="K53" s="191"/>
      <c r="L53" s="260">
        <f t="shared" si="0"/>
        <v>103.2</v>
      </c>
      <c r="M53" s="191"/>
      <c r="N53" s="191"/>
      <c r="O53" s="191"/>
      <c r="P53" s="191">
        <v>99.97303004878093</v>
      </c>
      <c r="U53" s="233">
        <f t="shared" si="4"/>
        <v>3.5627733023991492</v>
      </c>
    </row>
    <row r="54" spans="1:21" ht="24" customHeight="1">
      <c r="A54" s="183" t="s">
        <v>93</v>
      </c>
      <c r="B54" s="137" t="s">
        <v>12</v>
      </c>
      <c r="C54" s="96"/>
      <c r="D54" s="96"/>
      <c r="E54" s="98">
        <v>18838</v>
      </c>
      <c r="F54" s="142">
        <v>36313</v>
      </c>
      <c r="G54" s="98">
        <v>18932.19</v>
      </c>
      <c r="H54" s="142">
        <v>36494.564999999995</v>
      </c>
      <c r="I54" s="98">
        <v>200864.19</v>
      </c>
      <c r="J54" s="98">
        <v>362945.565</v>
      </c>
      <c r="K54" s="191">
        <f t="shared" si="5"/>
        <v>100.49999999999999</v>
      </c>
      <c r="L54" s="260">
        <f t="shared" si="0"/>
        <v>100.49999999999999</v>
      </c>
      <c r="M54" s="191"/>
      <c r="N54" s="191"/>
      <c r="O54" s="191">
        <v>95.34632217517611</v>
      </c>
      <c r="P54" s="191">
        <v>90.26924789215808</v>
      </c>
      <c r="U54" s="233">
        <f t="shared" si="4"/>
        <v>3.1405682435240867</v>
      </c>
    </row>
    <row r="55" spans="1:21" ht="24" customHeight="1">
      <c r="A55" s="186" t="s">
        <v>108</v>
      </c>
      <c r="B55" s="137" t="s">
        <v>56</v>
      </c>
      <c r="C55" s="96"/>
      <c r="D55" s="96"/>
      <c r="E55" s="98"/>
      <c r="F55" s="142">
        <v>43319</v>
      </c>
      <c r="G55" s="143"/>
      <c r="H55" s="142">
        <v>43362.318999999996</v>
      </c>
      <c r="I55" s="145"/>
      <c r="J55" s="98">
        <v>409437.319</v>
      </c>
      <c r="K55" s="191"/>
      <c r="L55" s="260">
        <f t="shared" si="0"/>
        <v>100.1</v>
      </c>
      <c r="M55" s="191"/>
      <c r="N55" s="191"/>
      <c r="O55" s="191"/>
      <c r="P55" s="191">
        <v>126.55820837853962</v>
      </c>
      <c r="U55" s="233">
        <f t="shared" si="4"/>
        <v>3.7315781683371525</v>
      </c>
    </row>
    <row r="56" spans="1:21" ht="24" customHeight="1">
      <c r="A56" s="183" t="s">
        <v>102</v>
      </c>
      <c r="B56" s="137" t="s">
        <v>56</v>
      </c>
      <c r="C56" s="96"/>
      <c r="D56" s="96"/>
      <c r="E56" s="98"/>
      <c r="F56" s="142">
        <v>3550</v>
      </c>
      <c r="G56" s="143"/>
      <c r="H56" s="142">
        <v>2410</v>
      </c>
      <c r="I56" s="98"/>
      <c r="J56" s="98">
        <v>28795</v>
      </c>
      <c r="K56" s="191"/>
      <c r="L56" s="260">
        <f t="shared" si="0"/>
        <v>67.88732394366197</v>
      </c>
      <c r="M56" s="191"/>
      <c r="N56" s="191"/>
      <c r="O56" s="191"/>
      <c r="P56" s="191">
        <v>109.12570583999697</v>
      </c>
      <c r="U56" s="233">
        <f t="shared" si="4"/>
        <v>0.20739442892093798</v>
      </c>
    </row>
    <row r="57" spans="1:21" ht="24" customHeight="1">
      <c r="A57" s="184" t="s">
        <v>72</v>
      </c>
      <c r="B57" s="137" t="s">
        <v>56</v>
      </c>
      <c r="C57" s="96"/>
      <c r="D57" s="96"/>
      <c r="E57" s="98"/>
      <c r="F57" s="142">
        <v>8659</v>
      </c>
      <c r="G57" s="143"/>
      <c r="H57" s="142">
        <v>8667.659</v>
      </c>
      <c r="I57" s="98"/>
      <c r="J57" s="98">
        <v>74295.659</v>
      </c>
      <c r="K57" s="191"/>
      <c r="L57" s="260">
        <f t="shared" si="0"/>
        <v>100.1</v>
      </c>
      <c r="M57" s="191"/>
      <c r="N57" s="191"/>
      <c r="O57" s="191"/>
      <c r="P57" s="191">
        <v>84.52485722086965</v>
      </c>
      <c r="U57" s="233">
        <f t="shared" si="4"/>
        <v>0.7459021528574391</v>
      </c>
    </row>
    <row r="58" spans="1:21" ht="24" customHeight="1">
      <c r="A58" s="185" t="s">
        <v>101</v>
      </c>
      <c r="B58" s="137" t="s">
        <v>12</v>
      </c>
      <c r="C58" s="96"/>
      <c r="D58" s="96"/>
      <c r="E58" s="98">
        <v>23769</v>
      </c>
      <c r="F58" s="142">
        <v>40737</v>
      </c>
      <c r="G58" s="98">
        <v>23151.006</v>
      </c>
      <c r="H58" s="142">
        <v>39677.838</v>
      </c>
      <c r="I58" s="98">
        <v>266066.006</v>
      </c>
      <c r="J58" s="98">
        <v>424382.838</v>
      </c>
      <c r="K58" s="191">
        <f t="shared" si="5"/>
        <v>97.4</v>
      </c>
      <c r="L58" s="260">
        <f t="shared" si="0"/>
        <v>97.4</v>
      </c>
      <c r="M58" s="191"/>
      <c r="N58" s="191"/>
      <c r="O58" s="191">
        <v>74.52203064168276</v>
      </c>
      <c r="P58" s="191">
        <v>95.87149402021426</v>
      </c>
      <c r="U58" s="233">
        <f t="shared" si="4"/>
        <v>3.4145072833309094</v>
      </c>
    </row>
    <row r="59" spans="1:21" ht="24" customHeight="1">
      <c r="A59" s="184" t="s">
        <v>112</v>
      </c>
      <c r="B59" s="137" t="s">
        <v>53</v>
      </c>
      <c r="C59" s="96"/>
      <c r="D59" s="96"/>
      <c r="E59" s="98">
        <v>465</v>
      </c>
      <c r="F59" s="142">
        <v>8011</v>
      </c>
      <c r="G59" s="98">
        <v>453.375</v>
      </c>
      <c r="H59" s="142">
        <v>7810.724999999999</v>
      </c>
      <c r="I59" s="98">
        <v>4716.375</v>
      </c>
      <c r="J59" s="98">
        <v>102593.725</v>
      </c>
      <c r="K59" s="191">
        <f t="shared" si="5"/>
        <v>97.5</v>
      </c>
      <c r="L59" s="260">
        <f t="shared" si="0"/>
        <v>97.5</v>
      </c>
      <c r="M59" s="191"/>
      <c r="N59" s="191"/>
      <c r="O59" s="191">
        <v>63.881552214546936</v>
      </c>
      <c r="P59" s="191">
        <v>39.18677690054124</v>
      </c>
      <c r="U59" s="233">
        <f t="shared" si="4"/>
        <v>0.6721580293914909</v>
      </c>
    </row>
    <row r="60" spans="1:21" ht="24" customHeight="1">
      <c r="A60" s="184" t="s">
        <v>65</v>
      </c>
      <c r="B60" s="137" t="s">
        <v>56</v>
      </c>
      <c r="C60" s="96"/>
      <c r="D60" s="96"/>
      <c r="E60" s="98"/>
      <c r="F60" s="142">
        <v>24151</v>
      </c>
      <c r="G60" s="143"/>
      <c r="H60" s="142">
        <v>23450.621</v>
      </c>
      <c r="I60" s="98"/>
      <c r="J60" s="98">
        <v>242830.62099999998</v>
      </c>
      <c r="K60" s="191"/>
      <c r="L60" s="260">
        <f t="shared" si="0"/>
        <v>97.1</v>
      </c>
      <c r="M60" s="191"/>
      <c r="N60" s="191"/>
      <c r="O60" s="191"/>
      <c r="P60" s="191">
        <v>116.71350687551968</v>
      </c>
      <c r="U60" s="233">
        <f t="shared" si="4"/>
        <v>2.018061473085625</v>
      </c>
    </row>
    <row r="61" spans="1:21" ht="24" customHeight="1">
      <c r="A61" s="184" t="s">
        <v>77</v>
      </c>
      <c r="B61" s="137" t="s">
        <v>56</v>
      </c>
      <c r="C61" s="96"/>
      <c r="D61" s="96"/>
      <c r="E61" s="98"/>
      <c r="F61" s="142">
        <v>29902</v>
      </c>
      <c r="G61" s="143"/>
      <c r="H61" s="142">
        <v>19154</v>
      </c>
      <c r="I61" s="98"/>
      <c r="J61" s="98">
        <v>200369</v>
      </c>
      <c r="K61" s="191"/>
      <c r="L61" s="260">
        <f t="shared" si="0"/>
        <v>64.05591599224132</v>
      </c>
      <c r="M61" s="191"/>
      <c r="N61" s="191"/>
      <c r="O61" s="191"/>
      <c r="P61" s="191">
        <v>102.33089042670002</v>
      </c>
      <c r="U61" s="233">
        <f t="shared" si="4"/>
        <v>1.648312403133463</v>
      </c>
    </row>
    <row r="62" spans="1:21" ht="24" customHeight="1">
      <c r="A62" s="184" t="s">
        <v>103</v>
      </c>
      <c r="B62" s="137" t="s">
        <v>56</v>
      </c>
      <c r="C62" s="96"/>
      <c r="D62" s="96"/>
      <c r="E62" s="98"/>
      <c r="F62" s="142">
        <v>14258</v>
      </c>
      <c r="G62" s="143"/>
      <c r="H62" s="142">
        <v>14514.643999999998</v>
      </c>
      <c r="I62" s="98"/>
      <c r="J62" s="98">
        <v>196759.644</v>
      </c>
      <c r="K62" s="191"/>
      <c r="L62" s="260">
        <f t="shared" si="0"/>
        <v>101.79999999999998</v>
      </c>
      <c r="M62" s="191"/>
      <c r="N62" s="191"/>
      <c r="O62" s="191"/>
      <c r="P62" s="191">
        <v>107.57065911476558</v>
      </c>
      <c r="U62" s="233">
        <f t="shared" si="4"/>
        <v>1.2490690055480158</v>
      </c>
    </row>
    <row r="63" spans="1:21" ht="24" customHeight="1">
      <c r="A63" s="183" t="s">
        <v>104</v>
      </c>
      <c r="B63" s="137" t="s">
        <v>56</v>
      </c>
      <c r="C63" s="96"/>
      <c r="D63" s="96"/>
      <c r="E63" s="98"/>
      <c r="F63" s="142">
        <v>15767</v>
      </c>
      <c r="G63" s="144"/>
      <c r="H63" s="142">
        <v>15372.825</v>
      </c>
      <c r="I63" s="145"/>
      <c r="J63" s="98">
        <v>173810.825</v>
      </c>
      <c r="K63" s="191"/>
      <c r="L63" s="260">
        <f t="shared" si="0"/>
        <v>97.50000000000001</v>
      </c>
      <c r="M63" s="191"/>
      <c r="N63" s="191"/>
      <c r="O63" s="191"/>
      <c r="P63" s="191">
        <v>102.05076680092533</v>
      </c>
      <c r="U63" s="233">
        <f t="shared" si="4"/>
        <v>1.3229204405711694</v>
      </c>
    </row>
    <row r="64" spans="1:21" ht="24" customHeight="1">
      <c r="A64" s="183" t="s">
        <v>105</v>
      </c>
      <c r="B64" s="137" t="s">
        <v>12</v>
      </c>
      <c r="C64" s="96"/>
      <c r="D64" s="96"/>
      <c r="E64" s="98">
        <v>13917</v>
      </c>
      <c r="F64" s="142">
        <v>8641</v>
      </c>
      <c r="G64" s="98">
        <v>13569.075</v>
      </c>
      <c r="H64" s="142">
        <v>8424.975</v>
      </c>
      <c r="I64" s="98">
        <v>480296.075</v>
      </c>
      <c r="J64" s="98">
        <v>96826.975</v>
      </c>
      <c r="K64" s="191">
        <f t="shared" si="5"/>
        <v>97.50000000000001</v>
      </c>
      <c r="L64" s="260">
        <f t="shared" si="0"/>
        <v>97.50000000000001</v>
      </c>
      <c r="M64" s="191"/>
      <c r="N64" s="191"/>
      <c r="O64" s="191">
        <v>71.34427421499119</v>
      </c>
      <c r="P64" s="191">
        <v>87.74135743736124</v>
      </c>
      <c r="U64" s="233">
        <f t="shared" si="4"/>
        <v>0.7250177920324397</v>
      </c>
    </row>
    <row r="65" spans="1:21" ht="24" customHeight="1">
      <c r="A65" s="184" t="s">
        <v>73</v>
      </c>
      <c r="B65" s="137" t="s">
        <v>12</v>
      </c>
      <c r="C65" s="96"/>
      <c r="D65" s="96"/>
      <c r="E65" s="98">
        <v>4431</v>
      </c>
      <c r="F65" s="142">
        <v>1881</v>
      </c>
      <c r="G65" s="98">
        <v>4541.775</v>
      </c>
      <c r="H65" s="142">
        <v>1928.0249999999999</v>
      </c>
      <c r="I65" s="98">
        <v>127015.775</v>
      </c>
      <c r="J65" s="98">
        <v>52922.025</v>
      </c>
      <c r="K65" s="191">
        <f t="shared" si="5"/>
        <v>102.49999999999999</v>
      </c>
      <c r="L65" s="260">
        <f t="shared" si="0"/>
        <v>102.49999999999999</v>
      </c>
      <c r="M65" s="191"/>
      <c r="N65" s="191"/>
      <c r="O65" s="191">
        <v>81.74788415124698</v>
      </c>
      <c r="P65" s="191">
        <v>66.74910134325535</v>
      </c>
      <c r="U65" s="233">
        <f t="shared" si="4"/>
        <v>0.16591769453124125</v>
      </c>
    </row>
    <row r="66" spans="1:21" ht="24" customHeight="1">
      <c r="A66" s="187" t="s">
        <v>75</v>
      </c>
      <c r="B66" s="138" t="s">
        <v>56</v>
      </c>
      <c r="C66" s="139"/>
      <c r="D66" s="139"/>
      <c r="E66" s="112"/>
      <c r="F66" s="147">
        <v>8653</v>
      </c>
      <c r="G66" s="148"/>
      <c r="H66" s="147">
        <v>8436.675</v>
      </c>
      <c r="I66" s="98"/>
      <c r="J66" s="98">
        <v>91483.675</v>
      </c>
      <c r="K66" s="191"/>
      <c r="L66" s="260">
        <f t="shared" si="0"/>
        <v>97.49999999999999</v>
      </c>
      <c r="M66" s="191"/>
      <c r="N66" s="191"/>
      <c r="O66" s="191"/>
      <c r="P66" s="191">
        <v>126.69991690326154</v>
      </c>
      <c r="U66" s="233">
        <f t="shared" si="4"/>
        <v>0.7260246446541719</v>
      </c>
    </row>
    <row r="67" spans="1:21" ht="24" customHeight="1">
      <c r="A67" s="188" t="s">
        <v>76</v>
      </c>
      <c r="B67" s="140" t="s">
        <v>12</v>
      </c>
      <c r="C67" s="141"/>
      <c r="D67" s="141"/>
      <c r="E67" s="149">
        <v>12373</v>
      </c>
      <c r="F67" s="150">
        <v>2639</v>
      </c>
      <c r="G67" s="149">
        <v>12830.801000000001</v>
      </c>
      <c r="H67" s="150">
        <v>2736.6430000000005</v>
      </c>
      <c r="I67" s="149">
        <v>184049.801</v>
      </c>
      <c r="J67" s="149">
        <v>43669.643000000004</v>
      </c>
      <c r="K67" s="191">
        <f t="shared" si="5"/>
        <v>103.70000000000002</v>
      </c>
      <c r="L67" s="260">
        <f t="shared" si="0"/>
        <v>103.70000000000002</v>
      </c>
      <c r="M67" s="194"/>
      <c r="N67" s="194"/>
      <c r="O67" s="194">
        <v>98.13477136519718</v>
      </c>
      <c r="P67" s="194">
        <v>80.88468790516762</v>
      </c>
      <c r="U67" s="233">
        <f t="shared" si="4"/>
        <v>0.235503946948333</v>
      </c>
    </row>
    <row r="68" spans="1:16" ht="16.5">
      <c r="A68" s="67" t="s">
        <v>136</v>
      </c>
      <c r="B68" s="67"/>
      <c r="C68" s="67"/>
      <c r="E68" s="99"/>
      <c r="F68" s="99"/>
      <c r="G68" s="99"/>
      <c r="H68" s="99"/>
      <c r="I68" s="99"/>
      <c r="J68" s="99"/>
      <c r="K68" s="99"/>
      <c r="L68" s="99"/>
      <c r="M68" s="100"/>
      <c r="N68" s="101"/>
      <c r="O68" s="54"/>
      <c r="P68" s="54"/>
    </row>
    <row r="69" spans="1:13" ht="16.5">
      <c r="A69" s="58" t="s">
        <v>135</v>
      </c>
      <c r="B69" s="57"/>
      <c r="E69" s="58"/>
      <c r="F69" s="58"/>
      <c r="G69" s="58"/>
      <c r="H69" s="58"/>
      <c r="I69" s="58"/>
      <c r="J69" s="58"/>
      <c r="K69" s="58"/>
      <c r="L69" s="58"/>
      <c r="M69" s="56"/>
    </row>
  </sheetData>
  <sheetProtection/>
  <mergeCells count="24">
    <mergeCell ref="K5:L5"/>
    <mergeCell ref="M5:N5"/>
    <mergeCell ref="E4:F4"/>
    <mergeCell ref="H5:H6"/>
    <mergeCell ref="A4:A6"/>
    <mergeCell ref="A2:P2"/>
    <mergeCell ref="K4:P4"/>
    <mergeCell ref="I4:J4"/>
    <mergeCell ref="C7:D7"/>
    <mergeCell ref="E7:F7"/>
    <mergeCell ref="G7:H7"/>
    <mergeCell ref="I7:J7"/>
    <mergeCell ref="I5:I6"/>
    <mergeCell ref="J5:J6"/>
    <mergeCell ref="K7:L7"/>
    <mergeCell ref="M7:N7"/>
    <mergeCell ref="O7:P7"/>
    <mergeCell ref="B4:B6"/>
    <mergeCell ref="C4:D6"/>
    <mergeCell ref="E5:E6"/>
    <mergeCell ref="F5:F6"/>
    <mergeCell ref="G5:G6"/>
    <mergeCell ref="G4:H4"/>
    <mergeCell ref="O5:P5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tabSelected="1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:F21"/>
    </sheetView>
  </sheetViews>
  <sheetFormatPr defaultColWidth="8.72265625" defaultRowHeight="16.5"/>
  <cols>
    <col min="1" max="1" width="39.6328125" style="11" customWidth="1"/>
    <col min="2" max="2" width="9.36328125" style="11" customWidth="1"/>
    <col min="3" max="3" width="14.0859375" style="11" customWidth="1"/>
    <col min="4" max="4" width="13.54296875" style="11" customWidth="1"/>
    <col min="5" max="5" width="12.8125" style="11" customWidth="1"/>
    <col min="6" max="6" width="11.6328125" style="1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140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7" s="12" customFormat="1" ht="24.75" customHeight="1">
      <c r="A4" s="296" t="s">
        <v>14</v>
      </c>
      <c r="B4" s="314" t="s">
        <v>133</v>
      </c>
      <c r="C4" s="76" t="s">
        <v>141</v>
      </c>
      <c r="D4" s="77"/>
      <c r="E4" s="78"/>
      <c r="F4" s="314" t="s">
        <v>59</v>
      </c>
      <c r="G4" s="316"/>
    </row>
    <row r="5" spans="1:7" s="12" customFormat="1" ht="45.75" customHeight="1">
      <c r="A5" s="298"/>
      <c r="B5" s="315"/>
      <c r="C5" s="79" t="s">
        <v>57</v>
      </c>
      <c r="D5" s="79" t="s">
        <v>58</v>
      </c>
      <c r="E5" s="79" t="s">
        <v>51</v>
      </c>
      <c r="F5" s="315"/>
      <c r="G5" s="316"/>
    </row>
    <row r="6" spans="1:6" s="12" customFormat="1" ht="15.75">
      <c r="A6" s="39" t="s">
        <v>10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</row>
    <row r="7" spans="1:7" s="15" customFormat="1" ht="24" customHeight="1">
      <c r="A7" s="13" t="s">
        <v>138</v>
      </c>
      <c r="B7" s="14">
        <v>102.41</v>
      </c>
      <c r="C7" s="14">
        <v>101.61</v>
      </c>
      <c r="D7" s="14">
        <v>101.9</v>
      </c>
      <c r="E7" s="14">
        <v>99.56</v>
      </c>
      <c r="F7" s="14">
        <v>101.61</v>
      </c>
      <c r="G7" s="151"/>
    </row>
    <row r="8" spans="1:7" ht="24" customHeight="1">
      <c r="A8" s="205" t="s">
        <v>15</v>
      </c>
      <c r="B8" s="17">
        <v>106.7</v>
      </c>
      <c r="C8" s="17">
        <v>103.09</v>
      </c>
      <c r="D8" s="17">
        <v>103.09</v>
      </c>
      <c r="E8" s="153">
        <v>99.79</v>
      </c>
      <c r="F8" s="17">
        <v>103.09</v>
      </c>
      <c r="G8" s="152"/>
    </row>
    <row r="9" spans="1:7" ht="24" customHeight="1">
      <c r="A9" s="16" t="s">
        <v>30</v>
      </c>
      <c r="B9" s="17">
        <v>101.92</v>
      </c>
      <c r="C9" s="17">
        <v>101.82</v>
      </c>
      <c r="D9" s="17">
        <v>102.04</v>
      </c>
      <c r="E9" s="153">
        <v>99.82</v>
      </c>
      <c r="F9" s="17">
        <v>101.82</v>
      </c>
      <c r="G9" s="152"/>
    </row>
    <row r="10" spans="1:7" ht="24" customHeight="1">
      <c r="A10" s="16" t="s">
        <v>16</v>
      </c>
      <c r="B10" s="17">
        <v>106.93</v>
      </c>
      <c r="C10" s="17">
        <v>102.76</v>
      </c>
      <c r="D10" s="17">
        <v>102.76</v>
      </c>
      <c r="E10" s="153">
        <v>99.69</v>
      </c>
      <c r="F10" s="17">
        <v>102.76</v>
      </c>
      <c r="G10" s="37"/>
    </row>
    <row r="11" spans="1:7" ht="24" customHeight="1">
      <c r="A11" s="16" t="s">
        <v>31</v>
      </c>
      <c r="B11" s="17">
        <v>108.48</v>
      </c>
      <c r="C11" s="17">
        <v>104.55</v>
      </c>
      <c r="D11" s="18">
        <v>104.38</v>
      </c>
      <c r="E11" s="201">
        <v>100</v>
      </c>
      <c r="F11" s="18">
        <v>104.55</v>
      </c>
      <c r="G11" s="37"/>
    </row>
    <row r="12" spans="1:7" ht="24" customHeight="1">
      <c r="A12" s="16" t="s">
        <v>17</v>
      </c>
      <c r="B12" s="17">
        <v>104.15</v>
      </c>
      <c r="C12" s="17">
        <v>102.54</v>
      </c>
      <c r="D12" s="17">
        <v>102.19</v>
      </c>
      <c r="E12" s="153">
        <v>100</v>
      </c>
      <c r="F12" s="230">
        <v>102.54</v>
      </c>
      <c r="G12" s="37"/>
    </row>
    <row r="13" spans="1:7" ht="24" customHeight="1">
      <c r="A13" s="16" t="s">
        <v>139</v>
      </c>
      <c r="B13" s="17">
        <v>111.19</v>
      </c>
      <c r="C13" s="17">
        <v>104.81</v>
      </c>
      <c r="D13" s="17">
        <v>103.8</v>
      </c>
      <c r="E13" s="153">
        <v>100.95</v>
      </c>
      <c r="F13" s="17">
        <v>104.81</v>
      </c>
      <c r="G13" s="37"/>
    </row>
    <row r="14" spans="1:7" ht="24" customHeight="1">
      <c r="A14" s="205" t="s">
        <v>32</v>
      </c>
      <c r="B14" s="17">
        <v>99.92</v>
      </c>
      <c r="C14" s="17">
        <v>100.52</v>
      </c>
      <c r="D14" s="17">
        <v>100.39</v>
      </c>
      <c r="E14" s="153">
        <v>99.81</v>
      </c>
      <c r="F14" s="230">
        <v>100.52</v>
      </c>
      <c r="G14" s="152"/>
    </row>
    <row r="15" spans="1:7" ht="24" customHeight="1">
      <c r="A15" s="205" t="s">
        <v>18</v>
      </c>
      <c r="B15" s="17">
        <v>106.8</v>
      </c>
      <c r="C15" s="17">
        <v>101.59</v>
      </c>
      <c r="D15" s="17">
        <v>101.34</v>
      </c>
      <c r="E15" s="153">
        <v>100.06</v>
      </c>
      <c r="F15" s="17">
        <v>101.59</v>
      </c>
      <c r="G15" s="37"/>
    </row>
    <row r="16" spans="1:7" ht="24" customHeight="1">
      <c r="A16" s="205" t="s">
        <v>19</v>
      </c>
      <c r="B16" s="17">
        <v>124.01</v>
      </c>
      <c r="C16" s="17">
        <v>123.27</v>
      </c>
      <c r="D16" s="17">
        <v>123.05</v>
      </c>
      <c r="E16" s="17">
        <v>100</v>
      </c>
      <c r="F16" s="17">
        <v>123.27</v>
      </c>
      <c r="G16" s="37"/>
    </row>
    <row r="17" spans="1:9" ht="24" customHeight="1">
      <c r="A17" s="205" t="s">
        <v>28</v>
      </c>
      <c r="B17" s="17">
        <v>77.43</v>
      </c>
      <c r="C17" s="17">
        <v>88.2</v>
      </c>
      <c r="D17" s="17">
        <v>93.14</v>
      </c>
      <c r="E17" s="17">
        <v>95.36</v>
      </c>
      <c r="F17" s="230">
        <v>88.2</v>
      </c>
      <c r="G17" s="152"/>
      <c r="H17" s="152"/>
      <c r="I17" s="152"/>
    </row>
    <row r="18" spans="1:9" ht="24" customHeight="1">
      <c r="A18" s="205" t="s">
        <v>29</v>
      </c>
      <c r="B18" s="17">
        <v>98.06</v>
      </c>
      <c r="C18" s="17">
        <v>98.84</v>
      </c>
      <c r="D18" s="17">
        <v>99.38</v>
      </c>
      <c r="E18" s="17">
        <v>99.94</v>
      </c>
      <c r="F18" s="230">
        <v>98.84</v>
      </c>
      <c r="G18" s="152"/>
      <c r="H18" s="152"/>
      <c r="I18" s="152"/>
    </row>
    <row r="19" spans="1:7" ht="24" customHeight="1">
      <c r="A19" s="16" t="s">
        <v>20</v>
      </c>
      <c r="B19" s="17">
        <v>103.24</v>
      </c>
      <c r="C19" s="17">
        <v>100.82</v>
      </c>
      <c r="D19" s="17">
        <v>100.76</v>
      </c>
      <c r="E19" s="17">
        <v>100.73</v>
      </c>
      <c r="F19" s="230">
        <v>100.82</v>
      </c>
      <c r="G19" s="37"/>
    </row>
    <row r="20" spans="1:8" ht="24" customHeight="1">
      <c r="A20" s="16" t="s">
        <v>21</v>
      </c>
      <c r="B20" s="17">
        <v>102.73</v>
      </c>
      <c r="C20" s="17">
        <v>100.07</v>
      </c>
      <c r="D20" s="17">
        <v>99.88</v>
      </c>
      <c r="E20" s="17">
        <v>100.02</v>
      </c>
      <c r="F20" s="230">
        <v>100.07</v>
      </c>
      <c r="G20" s="37"/>
      <c r="H20" s="152"/>
    </row>
    <row r="21" spans="1:7" ht="24" customHeight="1">
      <c r="A21" s="16" t="s">
        <v>22</v>
      </c>
      <c r="B21" s="17">
        <v>107.37</v>
      </c>
      <c r="C21" s="17">
        <v>102.22</v>
      </c>
      <c r="D21" s="17">
        <v>101.7</v>
      </c>
      <c r="E21" s="17">
        <v>100.16</v>
      </c>
      <c r="F21" s="17">
        <v>102.22</v>
      </c>
      <c r="G21" s="37"/>
    </row>
    <row r="22" spans="1:7" s="20" customFormat="1" ht="24" customHeight="1">
      <c r="A22" s="19" t="s">
        <v>23</v>
      </c>
      <c r="B22" s="30">
        <v>108.67</v>
      </c>
      <c r="C22" s="30">
        <v>119.5</v>
      </c>
      <c r="D22" s="30">
        <v>120.87</v>
      </c>
      <c r="E22" s="90">
        <v>101.95</v>
      </c>
      <c r="F22" s="30">
        <v>119.5</v>
      </c>
      <c r="G22" s="37"/>
    </row>
    <row r="23" spans="1:7" s="20" customFormat="1" ht="24" customHeight="1">
      <c r="A23" s="21" t="s">
        <v>24</v>
      </c>
      <c r="B23" s="31">
        <v>105.42</v>
      </c>
      <c r="C23" s="31">
        <v>102.65</v>
      </c>
      <c r="D23" s="31">
        <v>99.18</v>
      </c>
      <c r="E23" s="31">
        <v>100.03</v>
      </c>
      <c r="F23" s="31">
        <v>102.65</v>
      </c>
      <c r="G23" s="152"/>
    </row>
  </sheetData>
  <sheetProtection/>
  <mergeCells count="4">
    <mergeCell ref="A4:A5"/>
    <mergeCell ref="F4:F5"/>
    <mergeCell ref="B4:B5"/>
    <mergeCell ref="G4:G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2016-10-24T07:04:24Z</cp:lastPrinted>
  <dcterms:created xsi:type="dcterms:W3CDTF">2002-05-14T16:08:28Z</dcterms:created>
  <dcterms:modified xsi:type="dcterms:W3CDTF">2016-12-14T07:59:18Z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