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2"/>
  </bookViews>
  <sheets>
    <sheet name="IIP" sheetId="1" r:id="rId1"/>
    <sheet name="GTSX" sheetId="2" r:id="rId2"/>
    <sheet name="TMBL" sheetId="3" r:id="rId3"/>
    <sheet name="XNK" sheetId="4" r:id="rId4"/>
    <sheet name="chisogia" sheetId="5" r:id="rId5"/>
    <sheet name="00000000" sheetId="6" state="veryHidden" r:id="rId6"/>
    <sheet name="10000000" sheetId="7" state="veryHidden" r:id="rId7"/>
    <sheet name="20000000" sheetId="8" state="veryHidden" r:id="rId8"/>
    <sheet name="30000000" sheetId="9" state="veryHidden" r:id="rId9"/>
    <sheet name="SX_gia" sheetId="10" r:id="rId10"/>
  </sheets>
  <externalReferences>
    <externalReference r:id="rId13"/>
  </externalReferences>
  <definedNames>
    <definedName name="_xlnm.Print_Titles" localSheetId="0">'IIP'!$4:$6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<sst xmlns="http://schemas.openxmlformats.org/spreadsheetml/2006/main" count="289" uniqueCount="171">
  <si>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</si>
  <si>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</si>
  <si>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</si>
  <si>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</si>
  <si>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</si>
  <si>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</si>
  <si>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</si>
  <si>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</si>
  <si>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</si>
  <si>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</si>
  <si>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</si>
  <si>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</si>
  <si>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</si>
  <si>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</si>
  <si>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</si>
  <si>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</si>
  <si>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</si>
  <si>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</si>
  <si>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</si>
  <si>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</si>
  <si>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</si>
  <si>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</si>
  <si>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</si>
  <si>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</si>
  <si>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</si>
  <si>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</si>
  <si>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</si>
  <si>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</si>
  <si>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</si>
  <si>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</si>
  <si>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</si>
  <si>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</si>
  <si>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</si>
  <si>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</si>
  <si>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</si>
  <si>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</si>
  <si>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</si>
  <si>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</si>
  <si>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</si>
  <si>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</si>
  <si>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</si>
  <si>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</si>
  <si>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</si>
  <si>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</si>
  <si>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</si>
  <si>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</si>
  <si>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</si>
  <si>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</si>
  <si>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</si>
  <si>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</si>
  <si>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</si>
  <si>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ĐVT:%</t>
  </si>
  <si>
    <t>Tháng trước</t>
  </si>
  <si>
    <t>Tháng cùng kỳ năm trước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</si>
  <si>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</si>
  <si>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</si>
  <si>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</si>
  <si>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</si>
  <si>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</si>
  <si>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</si>
  <si>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</si>
  <si>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</si>
  <si>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</si>
  <si>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</si>
  <si>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</si>
  <si>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</si>
  <si>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</si>
  <si>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</si>
  <si>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</si>
  <si>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</si>
  <si>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2. Mặt hàng xuất khẩu</t>
  </si>
  <si>
    <t>Hạt điều</t>
  </si>
  <si>
    <t>Cà phê</t>
  </si>
  <si>
    <t>Hạt tiêu</t>
  </si>
  <si>
    <t>Cao su</t>
  </si>
  <si>
    <t>Xơ, sợi dệt các loại</t>
  </si>
  <si>
    <t>Sản phẩm gỗ</t>
  </si>
  <si>
    <t>Máy móc thiết bị và dụng cụ phụ tùng</t>
  </si>
  <si>
    <t>Phương tiện vận tải và phụ tùng</t>
  </si>
  <si>
    <t>Máy vi tính, sản phẩm điện tử và linh kiện</t>
  </si>
  <si>
    <t>Sản phẩm từ chất dẻo</t>
  </si>
  <si>
    <t>Túi xách, ví, vali, mũ và ô dù</t>
  </si>
  <si>
    <t>Hàng thủy sản</t>
  </si>
  <si>
    <t>Hóa chất</t>
  </si>
  <si>
    <t>Dây điện và dây cáp điện</t>
  </si>
  <si>
    <t>II/ NHẬP KHẨU</t>
  </si>
  <si>
    <t>2. Mặt hàng nhập khẩu</t>
  </si>
  <si>
    <t>1. Kim ngạch nhập khẩu</t>
  </si>
  <si>
    <t>1. Kim ngạch xuất khẩu</t>
  </si>
  <si>
    <t>Tr.USD</t>
  </si>
  <si>
    <t>Hàng dệt, may</t>
  </si>
  <si>
    <t>Ngô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</si>
  <si>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</si>
  <si>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</si>
  <si>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</si>
  <si>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</si>
  <si>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</si>
  <si>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</si>
  <si>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Gỗ và sản phẩm từ gỗ</t>
  </si>
  <si>
    <t>Giấy các loại</t>
  </si>
  <si>
    <t>Vải các loại</t>
  </si>
  <si>
    <t>Sắt thép các loại</t>
  </si>
  <si>
    <t>Sản phẩm từ sắt thép</t>
  </si>
  <si>
    <t>Kim loại thường khác</t>
  </si>
  <si>
    <t>Máy móc thiết bị, DCPT khác</t>
  </si>
  <si>
    <t>ĐVT: Triệu đồng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</si>
  <si>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</si>
  <si>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</si>
  <si>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</si>
  <si>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</si>
  <si>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</si>
  <si>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</si>
  <si>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</si>
  <si>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</si>
  <si>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</si>
  <si>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</si>
  <si>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</si>
  <si>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</si>
  <si>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</si>
  <si>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</si>
  <si>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</si>
  <si>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</si>
  <si>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Công nghiệp chế biến, chế tạo</t>
  </si>
  <si>
    <t>Công nghiệp sản xuất, phân phối điện, gas</t>
  </si>
  <si>
    <t>Cung cấp nước, quản lý và xử lý nước thải, rác thải</t>
  </si>
  <si>
    <t>Kế hoạch năm 2015</t>
  </si>
  <si>
    <t>Ghi chú: KH năm 2015, Kim ngạch xuất khẩu toàn tỉnh đạt khoảng 14,3-14,6 tỷ USD, tăng 10-12% so năm 2014</t>
  </si>
  <si>
    <t>Kim ngạch nhập khẩu  toàn tỉnh đạt khoản 13,8-13,9 tỷ USD, tăng 10-11% so năm 2014</t>
  </si>
  <si>
    <t>Ghi chú: KH năm 2015, TMBL hàng hóa, dịch vụ của tỉnh đạt khoảng 123.400 - 124.600 tỷ đồng, tăng 11-12% so năm 2014</t>
  </si>
  <si>
    <t>BIỂU KIM NGẠCH XUẤT KHẨU, NHẬP KHẨU TRÊN ĐỊA BÀN THÁNG 10/2015</t>
  </si>
  <si>
    <t>Chính thức tháng 9/2015</t>
  </si>
  <si>
    <t>Ước tháng 10/2015</t>
  </si>
  <si>
    <t>Ước 10 tháng 2015</t>
  </si>
  <si>
    <t>10 tháng 2015 so CK (%)</t>
  </si>
  <si>
    <t>Tháng 10/2015 so tháng trước (%)</t>
  </si>
  <si>
    <t>BIỂU CHỈ SỐ GIÁ CẢ HÀNG HÓA, DỊCH VỤ THÁNG 10/2015</t>
  </si>
  <si>
    <t>Chỉ số giá tháng 10/2015 so với (%)</t>
  </si>
  <si>
    <t>BIỂU TỔNG MỨC BÁN LẺ HÀNG HÓA, DOANH THU DỊCH VỤ THÁNG 10/2015</t>
  </si>
  <si>
    <t>Ước tính tháng 10/2015</t>
  </si>
  <si>
    <t>Ước tính 10 tháng năm 2015</t>
  </si>
  <si>
    <t>Chính thức 10 tháng năm 2014</t>
  </si>
  <si>
    <t>Tháng 10/2015 so tháng trước</t>
  </si>
  <si>
    <t>Ước 10 tháng năm 2015 so kế hoạch</t>
  </si>
  <si>
    <t>Ước 10 tháng năm 2015 so cùng kỳ</t>
  </si>
  <si>
    <t>Chất dẻo (plastic) nguyên liệu</t>
  </si>
  <si>
    <t>Giày dép các loại</t>
  </si>
  <si>
    <t>Nguyên phụ liệu dệt, may, da giày</t>
  </si>
  <si>
    <t>Sản phẩm gốm sứ</t>
  </si>
  <si>
    <t>Sắt thép</t>
  </si>
  <si>
    <t>Thức ăn gia súc và nguyên liệu</t>
  </si>
  <si>
    <t>Chất dẻo (Plastic) nguyên liệu</t>
  </si>
  <si>
    <t>Bông các loại</t>
  </si>
  <si>
    <t>Nguyên phụ liệu dệt, may, da, giày</t>
  </si>
  <si>
    <t>Linh kiện và phụ tùng ô tô các loại</t>
  </si>
  <si>
    <t>Ô tô nguyên chiếc các loại</t>
  </si>
  <si>
    <t>1000USD</t>
  </si>
  <si>
    <t xml:space="preserve">Tấn </t>
  </si>
  <si>
    <t>Chiếc</t>
  </si>
  <si>
    <t>BIỂU CHỈ SỐ SẢN XUẤT CÔNG NGHIỆP (IIP) CỦA TỈNH THÁNG 10/2015</t>
  </si>
  <si>
    <t>Tháng 9/2015 so với cùng kỳ</t>
  </si>
  <si>
    <t>Lũy kế 10 tháng 2015 so CK</t>
  </si>
  <si>
    <t>Tháng 10/2015 so với</t>
  </si>
  <si>
    <t>BIỂU GIÁ TRỊ SẢN XUẤT CÔNG NGHIỆP THÁNG 10/2015</t>
  </si>
  <si>
    <t>Chính thức 10 tháng 2014</t>
  </si>
  <si>
    <t>10 tháng 2015 so với CK</t>
  </si>
  <si>
    <t>Cả năm</t>
  </si>
  <si>
    <t>Tháng 11/015</t>
  </si>
  <si>
    <t>11 tháng 015</t>
  </si>
  <si>
    <t>tháng 12/2015</t>
  </si>
  <si>
    <t>T11/10</t>
  </si>
  <si>
    <t>T12/T11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</si>
</sst>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\ _₫_-;\-* #,##0\ _₫_-;_-* &quot;-&quot;???\ _₫_-;_-@_-"/>
  </numFmts>
  <fonts count="70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sz val="12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0070C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8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62" fillId="27" borderId="10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4" fontId="16" fillId="0" borderId="15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4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/>
    </xf>
    <xf numFmtId="0" fontId="20" fillId="34" borderId="14" xfId="0" applyFont="1" applyFill="1" applyBorder="1" applyAlignment="1" applyProtection="1">
      <alignment horizontal="center" vertical="center" wrapText="1"/>
      <protection/>
    </xf>
    <xf numFmtId="0" fontId="20" fillId="34" borderId="14" xfId="0" applyFont="1" applyFill="1" applyBorder="1" applyAlignment="1" applyProtection="1">
      <alignment horizontal="center" vertical="center"/>
      <protection/>
    </xf>
    <xf numFmtId="0" fontId="21" fillId="3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22" fillId="0" borderId="15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3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centerContinuous"/>
    </xf>
    <xf numFmtId="0" fontId="19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66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9" fillId="0" borderId="15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5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2" xfId="0" applyNumberFormat="1" applyFont="1" applyBorder="1" applyAlignment="1" applyProtection="1">
      <alignment horizontal="right" vertical="center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37" fontId="6" fillId="0" borderId="24" xfId="0" applyNumberFormat="1" applyFont="1" applyBorder="1" applyAlignment="1" applyProtection="1">
      <alignment horizontal="right" vertical="center"/>
      <protection/>
    </xf>
    <xf numFmtId="2" fontId="9" fillId="0" borderId="22" xfId="0" applyNumberFormat="1" applyFont="1" applyBorder="1" applyAlignment="1" applyProtection="1">
      <alignment horizontal="right" vertical="center"/>
      <protection/>
    </xf>
    <xf numFmtId="2" fontId="6" fillId="0" borderId="22" xfId="0" applyNumberFormat="1" applyFont="1" applyBorder="1" applyAlignment="1" applyProtection="1">
      <alignment horizontal="right" vertical="center"/>
      <protection/>
    </xf>
    <xf numFmtId="2" fontId="6" fillId="0" borderId="25" xfId="0" applyNumberFormat="1" applyFont="1" applyBorder="1" applyAlignment="1" applyProtection="1">
      <alignment horizontal="right" vertical="center"/>
      <protection/>
    </xf>
    <xf numFmtId="0" fontId="13" fillId="33" borderId="26" xfId="0" applyFont="1" applyFill="1" applyBorder="1" applyAlignment="1" applyProtection="1">
      <alignment horizontal="center" vertical="center" wrapText="1"/>
      <protection/>
    </xf>
    <xf numFmtId="0" fontId="20" fillId="34" borderId="2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28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22" fillId="0" borderId="29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23" fillId="0" borderId="20" xfId="0" applyFont="1" applyBorder="1" applyAlignment="1">
      <alignment/>
    </xf>
    <xf numFmtId="194" fontId="19" fillId="0" borderId="12" xfId="43" applyNumberFormat="1" applyFont="1" applyBorder="1" applyAlignment="1">
      <alignment/>
    </xf>
    <xf numFmtId="0" fontId="19" fillId="0" borderId="12" xfId="0" applyFont="1" applyBorder="1" applyAlignment="1">
      <alignment/>
    </xf>
    <xf numFmtId="181" fontId="19" fillId="0" borderId="12" xfId="0" applyNumberFormat="1" applyFont="1" applyBorder="1" applyAlignment="1">
      <alignment/>
    </xf>
    <xf numFmtId="194" fontId="26" fillId="0" borderId="12" xfId="43" applyNumberFormat="1" applyFont="1" applyFill="1" applyBorder="1" applyAlignment="1">
      <alignment/>
    </xf>
    <xf numFmtId="198" fontId="26" fillId="0" borderId="12" xfId="43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194" fontId="26" fillId="0" borderId="12" xfId="43" applyNumberFormat="1" applyFont="1" applyBorder="1" applyAlignment="1">
      <alignment/>
    </xf>
    <xf numFmtId="194" fontId="67" fillId="0" borderId="12" xfId="43" applyNumberFormat="1" applyFont="1" applyBorder="1" applyAlignment="1">
      <alignment/>
    </xf>
    <xf numFmtId="0" fontId="67" fillId="0" borderId="12" xfId="0" applyFont="1" applyBorder="1" applyAlignment="1">
      <alignment/>
    </xf>
    <xf numFmtId="198" fontId="26" fillId="0" borderId="12" xfId="43" applyNumberFormat="1" applyFont="1" applyBorder="1" applyAlignment="1">
      <alignment/>
    </xf>
    <xf numFmtId="198" fontId="26" fillId="33" borderId="12" xfId="43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/>
    </xf>
    <xf numFmtId="194" fontId="19" fillId="33" borderId="12" xfId="43" applyNumberFormat="1" applyFont="1" applyFill="1" applyBorder="1" applyAlignment="1">
      <alignment horizontal="right" vertical="center"/>
    </xf>
    <xf numFmtId="194" fontId="26" fillId="33" borderId="12" xfId="43" applyNumberFormat="1" applyFont="1" applyFill="1" applyBorder="1" applyAlignment="1">
      <alignment horizontal="right" vertical="center"/>
    </xf>
    <xf numFmtId="194" fontId="26" fillId="33" borderId="12" xfId="43" applyNumberFormat="1" applyFont="1" applyFill="1" applyBorder="1" applyAlignment="1">
      <alignment horizontal="center" vertical="center"/>
    </xf>
    <xf numFmtId="193" fontId="26" fillId="33" borderId="12" xfId="43" applyNumberFormat="1" applyFont="1" applyFill="1" applyBorder="1" applyAlignment="1">
      <alignment horizontal="center" vertical="center"/>
    </xf>
    <xf numFmtId="181" fontId="26" fillId="0" borderId="12" xfId="0" applyNumberFormat="1" applyFont="1" applyBorder="1" applyAlignment="1">
      <alignment/>
    </xf>
    <xf numFmtId="201" fontId="19" fillId="33" borderId="12" xfId="43" applyNumberFormat="1" applyFont="1" applyFill="1" applyBorder="1" applyAlignment="1" quotePrefix="1">
      <alignment horizontal="right"/>
    </xf>
    <xf numFmtId="198" fontId="19" fillId="33" borderId="12" xfId="43" applyNumberFormat="1" applyFont="1" applyFill="1" applyBorder="1" applyAlignment="1">
      <alignment/>
    </xf>
    <xf numFmtId="181" fontId="26" fillId="0" borderId="12" xfId="0" applyNumberFormat="1" applyFont="1" applyFill="1" applyBorder="1" applyAlignment="1">
      <alignment/>
    </xf>
    <xf numFmtId="198" fontId="26" fillId="0" borderId="12" xfId="43" applyNumberFormat="1" applyFont="1" applyFill="1" applyBorder="1" applyAlignment="1" quotePrefix="1">
      <alignment horizontal="right"/>
    </xf>
    <xf numFmtId="201" fontId="26" fillId="0" borderId="12" xfId="43" applyNumberFormat="1" applyFont="1" applyFill="1" applyBorder="1" applyAlignment="1" quotePrefix="1">
      <alignment horizontal="right"/>
    </xf>
    <xf numFmtId="194" fontId="26" fillId="35" borderId="12" xfId="43" applyNumberFormat="1" applyFont="1" applyFill="1" applyBorder="1" applyAlignment="1">
      <alignment/>
    </xf>
    <xf numFmtId="194" fontId="26" fillId="35" borderId="12" xfId="43" applyNumberFormat="1" applyFont="1" applyFill="1" applyBorder="1" applyAlignment="1" quotePrefix="1">
      <alignment horizontal="right"/>
    </xf>
    <xf numFmtId="193" fontId="26" fillId="33" borderId="12" xfId="0" applyNumberFormat="1" applyFont="1" applyFill="1" applyBorder="1" applyAlignment="1">
      <alignment/>
    </xf>
    <xf numFmtId="194" fontId="26" fillId="0" borderId="13" xfId="43" applyNumberFormat="1" applyFont="1" applyBorder="1" applyAlignment="1">
      <alignment/>
    </xf>
    <xf numFmtId="194" fontId="26" fillId="35" borderId="13" xfId="43" applyNumberFormat="1" applyFont="1" applyFill="1" applyBorder="1" applyAlignment="1">
      <alignment/>
    </xf>
    <xf numFmtId="194" fontId="26" fillId="35" borderId="13" xfId="43" applyNumberFormat="1" applyFont="1" applyFill="1" applyBorder="1" applyAlignment="1" quotePrefix="1">
      <alignment horizontal="right"/>
    </xf>
    <xf numFmtId="193" fontId="26" fillId="33" borderId="13" xfId="0" applyNumberFormat="1" applyFont="1" applyFill="1" applyBorder="1" applyAlignment="1">
      <alignment/>
    </xf>
    <xf numFmtId="2" fontId="9" fillId="0" borderId="29" xfId="0" applyNumberFormat="1" applyFont="1" applyBorder="1" applyAlignment="1" applyProtection="1">
      <alignment horizontal="right"/>
      <protection/>
    </xf>
    <xf numFmtId="2" fontId="6" fillId="0" borderId="20" xfId="0" applyNumberFormat="1" applyFont="1" applyBorder="1" applyAlignment="1" applyProtection="1">
      <alignment horizontal="right"/>
      <protection/>
    </xf>
    <xf numFmtId="2" fontId="9" fillId="0" borderId="30" xfId="0" applyNumberFormat="1" applyFont="1" applyBorder="1" applyAlignment="1" applyProtection="1">
      <alignment horizontal="right" vertical="center"/>
      <protection/>
    </xf>
    <xf numFmtId="2" fontId="6" fillId="0" borderId="31" xfId="0" applyNumberFormat="1" applyFont="1" applyBorder="1" applyAlignment="1" applyProtection="1">
      <alignment horizontal="right" vertical="center"/>
      <protection/>
    </xf>
    <xf numFmtId="2" fontId="6" fillId="0" borderId="32" xfId="0" applyNumberFormat="1" applyFont="1" applyBorder="1" applyAlignment="1" applyProtection="1">
      <alignment horizontal="right" vertical="center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2" fontId="9" fillId="0" borderId="15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>
      <alignment horizontal="center" vertical="center"/>
    </xf>
    <xf numFmtId="4" fontId="11" fillId="0" borderId="0" xfId="0" applyNumberFormat="1" applyFont="1" applyAlignment="1">
      <alignment/>
    </xf>
    <xf numFmtId="198" fontId="19" fillId="0" borderId="12" xfId="43" applyNumberFormat="1" applyFont="1" applyBorder="1" applyAlignment="1">
      <alignment/>
    </xf>
    <xf numFmtId="200" fontId="26" fillId="0" borderId="12" xfId="0" applyNumberFormat="1" applyFont="1" applyFill="1" applyBorder="1" applyAlignment="1">
      <alignment/>
    </xf>
    <xf numFmtId="0" fontId="6" fillId="0" borderId="0" xfId="0" applyFont="1" applyAlignment="1" applyProtection="1">
      <alignment horizontal="center" vertical="center" wrapText="1"/>
      <protection/>
    </xf>
    <xf numFmtId="198" fontId="26" fillId="33" borderId="12" xfId="43" applyNumberFormat="1" applyFont="1" applyFill="1" applyBorder="1" applyAlignment="1" quotePrefix="1">
      <alignment horizontal="right" vertical="center"/>
    </xf>
    <xf numFmtId="201" fontId="19" fillId="33" borderId="12" xfId="0" applyNumberFormat="1" applyFont="1" applyFill="1" applyBorder="1" applyAlignment="1">
      <alignment horizontal="right"/>
    </xf>
    <xf numFmtId="193" fontId="19" fillId="33" borderId="12" xfId="0" applyNumberFormat="1" applyFont="1" applyFill="1" applyBorder="1" applyAlignment="1">
      <alignment horizontal="right"/>
    </xf>
    <xf numFmtId="0" fontId="26" fillId="0" borderId="12" xfId="0" applyFont="1" applyBorder="1" applyAlignment="1">
      <alignment/>
    </xf>
    <xf numFmtId="193" fontId="26" fillId="0" borderId="12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 vertical="center" wrapText="1"/>
      <protection/>
    </xf>
    <xf numFmtId="3" fontId="27" fillId="0" borderId="0" xfId="0" applyNumberFormat="1" applyFont="1" applyBorder="1" applyAlignment="1">
      <alignment/>
    </xf>
    <xf numFmtId="2" fontId="9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2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2" fontId="9" fillId="0" borderId="15" xfId="0" applyNumberFormat="1" applyFont="1" applyFill="1" applyBorder="1" applyAlignment="1">
      <alignment/>
    </xf>
    <xf numFmtId="181" fontId="47" fillId="0" borderId="12" xfId="0" applyNumberFormat="1" applyFont="1" applyFill="1" applyBorder="1" applyAlignment="1" applyProtection="1">
      <alignment horizontal="right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2" fontId="6" fillId="0" borderId="12" xfId="0" applyNumberFormat="1" applyFont="1" applyFill="1" applyBorder="1" applyAlignment="1" applyProtection="1">
      <alignment horizontal="right" vertical="center" wrapText="1"/>
      <protection/>
    </xf>
    <xf numFmtId="2" fontId="6" fillId="0" borderId="12" xfId="0" applyNumberFormat="1" applyFont="1" applyFill="1" applyBorder="1" applyAlignment="1">
      <alignment/>
    </xf>
    <xf numFmtId="4" fontId="10" fillId="0" borderId="28" xfId="60" applyNumberFormat="1" applyFont="1" applyFill="1" applyBorder="1" applyAlignment="1">
      <alignment horizontal="right"/>
      <protection/>
    </xf>
    <xf numFmtId="4" fontId="10" fillId="0" borderId="15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28" xfId="60" applyNumberFormat="1" applyFont="1" applyFill="1" applyBorder="1" applyAlignment="1">
      <alignment horizontal="right"/>
      <protection/>
    </xf>
    <xf numFmtId="4" fontId="14" fillId="0" borderId="12" xfId="60" applyNumberFormat="1" applyFont="1" applyFill="1" applyBorder="1" applyAlignment="1">
      <alignment horizontal="right"/>
      <protection/>
    </xf>
    <xf numFmtId="4" fontId="68" fillId="0" borderId="12" xfId="0" applyNumberFormat="1" applyFont="1" applyFill="1" applyBorder="1" applyAlignment="1">
      <alignment/>
    </xf>
    <xf numFmtId="195" fontId="14" fillId="0" borderId="12" xfId="60" applyNumberFormat="1" applyFont="1" applyFill="1" applyBorder="1" applyAlignment="1">
      <alignment horizontal="right"/>
      <protection/>
    </xf>
    <xf numFmtId="4" fontId="14" fillId="0" borderId="13" xfId="60" applyNumberFormat="1" applyFont="1" applyFill="1" applyBorder="1" applyAlignment="1">
      <alignment horizontal="right"/>
      <protection/>
    </xf>
    <xf numFmtId="0" fontId="10" fillId="0" borderId="12" xfId="0" applyFont="1" applyBorder="1" applyAlignment="1">
      <alignment/>
    </xf>
    <xf numFmtId="0" fontId="6" fillId="0" borderId="15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193" fontId="26" fillId="33" borderId="12" xfId="0" applyNumberFormat="1" applyFont="1" applyFill="1" applyBorder="1" applyAlignment="1">
      <alignment horizontal="right"/>
    </xf>
    <xf numFmtId="2" fontId="6" fillId="0" borderId="0" xfId="0" applyNumberFormat="1" applyFont="1" applyAlignment="1" applyProtection="1">
      <alignment horizontal="left" vertical="center" wrapText="1"/>
      <protection/>
    </xf>
    <xf numFmtId="2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22" fillId="34" borderId="1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181" fontId="26" fillId="33" borderId="12" xfId="0" applyNumberFormat="1" applyFont="1" applyFill="1" applyBorder="1" applyAlignment="1">
      <alignment/>
    </xf>
    <xf numFmtId="193" fontId="26" fillId="0" borderId="12" xfId="0" applyNumberFormat="1" applyFont="1" applyBorder="1" applyAlignment="1">
      <alignment/>
    </xf>
    <xf numFmtId="193" fontId="26" fillId="0" borderId="12" xfId="0" applyNumberFormat="1" applyFont="1" applyBorder="1" applyAlignment="1">
      <alignment/>
    </xf>
    <xf numFmtId="181" fontId="26" fillId="0" borderId="13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81" fontId="26" fillId="33" borderId="13" xfId="0" applyNumberFormat="1" applyFont="1" applyFill="1" applyBorder="1" applyAlignment="1">
      <alignment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94" fontId="9" fillId="0" borderId="12" xfId="43" applyNumberFormat="1" applyFont="1" applyBorder="1" applyAlignment="1" applyProtection="1">
      <alignment horizontal="right" vertical="center" wrapText="1"/>
      <protection/>
    </xf>
    <xf numFmtId="194" fontId="9" fillId="0" borderId="28" xfId="43" applyNumberFormat="1" applyFont="1" applyBorder="1" applyAlignment="1" applyProtection="1">
      <alignment horizontal="right" vertical="center" wrapText="1"/>
      <protection/>
    </xf>
    <xf numFmtId="194" fontId="6" fillId="0" borderId="12" xfId="43" applyNumberFormat="1" applyFont="1" applyBorder="1" applyAlignment="1" applyProtection="1">
      <alignment horizontal="right" vertical="center" wrapText="1"/>
      <protection/>
    </xf>
    <xf numFmtId="194" fontId="6" fillId="0" borderId="13" xfId="43" applyNumberFormat="1" applyFont="1" applyBorder="1" applyAlignment="1" applyProtection="1">
      <alignment horizontal="right" vertical="center" wrapText="1"/>
      <protection/>
    </xf>
    <xf numFmtId="0" fontId="19" fillId="0" borderId="28" xfId="0" applyFont="1" applyFill="1" applyBorder="1" applyAlignment="1">
      <alignment wrapText="1"/>
    </xf>
    <xf numFmtId="0" fontId="26" fillId="0" borderId="15" xfId="0" applyFont="1" applyFill="1" applyBorder="1" applyAlignment="1">
      <alignment horizontal="center"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/>
    </xf>
    <xf numFmtId="0" fontId="26" fillId="0" borderId="12" xfId="0" applyFont="1" applyFill="1" applyBorder="1" applyAlignment="1" quotePrefix="1">
      <alignment wrapText="1"/>
    </xf>
    <xf numFmtId="0" fontId="26" fillId="0" borderId="12" xfId="0" applyFont="1" applyBorder="1" applyAlignment="1" quotePrefix="1">
      <alignment wrapText="1"/>
    </xf>
    <xf numFmtId="0" fontId="26" fillId="0" borderId="12" xfId="0" applyFont="1" applyBorder="1" applyAlignment="1">
      <alignment horizontal="center"/>
    </xf>
    <xf numFmtId="0" fontId="26" fillId="33" borderId="12" xfId="0" applyFont="1" applyFill="1" applyBorder="1" applyAlignment="1">
      <alignment horizontal="left" vertical="center" wrapText="1"/>
    </xf>
    <xf numFmtId="2" fontId="26" fillId="33" borderId="12" xfId="0" applyNumberFormat="1" applyFont="1" applyFill="1" applyBorder="1" applyAlignment="1">
      <alignment horizontal="center" vertical="center"/>
    </xf>
    <xf numFmtId="2" fontId="26" fillId="33" borderId="12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35" borderId="12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wrapText="1"/>
    </xf>
    <xf numFmtId="0" fontId="26" fillId="35" borderId="13" xfId="0" applyFont="1" applyFill="1" applyBorder="1" applyAlignment="1">
      <alignment vertical="center" wrapText="1"/>
    </xf>
    <xf numFmtId="0" fontId="69" fillId="35" borderId="13" xfId="0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181" fontId="26" fillId="0" borderId="19" xfId="0" applyNumberFormat="1" applyFont="1" applyFill="1" applyBorder="1" applyAlignment="1">
      <alignment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198" fontId="0" fillId="0" borderId="0" xfId="0" applyNumberFormat="1" applyAlignment="1">
      <alignment/>
    </xf>
    <xf numFmtId="0" fontId="13" fillId="33" borderId="21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4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 applyProtection="1">
      <alignment horizontal="center" vertical="center" wrapText="1"/>
      <protection/>
    </xf>
    <xf numFmtId="0" fontId="20" fillId="34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03Baocao_hangnam\Nam2015\Thang9_015\Cac_Thop\Solieu%20T9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X_IIP"/>
      <sheetName val="IIP"/>
      <sheetName val="GTSX"/>
      <sheetName val="TMBL"/>
      <sheetName val="XNK"/>
      <sheetName val="chisogia"/>
      <sheetName val="00000000"/>
      <sheetName val="10000000"/>
      <sheetName val="20000000"/>
      <sheetName val="30000000"/>
    </sheetNames>
    <sheetDataSet>
      <sheetData sheetId="3">
        <row r="10">
          <cell r="I10">
            <v>122685.9372675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PageLayoutView="0" workbookViewId="0" topLeftCell="A1">
      <selection activeCell="I24" sqref="I24"/>
    </sheetView>
  </sheetViews>
  <sheetFormatPr defaultColWidth="8.72265625" defaultRowHeight="20.25" customHeight="1"/>
  <cols>
    <col min="1" max="1" width="4.18359375" style="133" customWidth="1"/>
    <col min="2" max="2" width="60.8125" style="36" customWidth="1"/>
    <col min="3" max="3" width="11.453125" style="36" customWidth="1"/>
    <col min="4" max="4" width="12.18359375" style="36" customWidth="1"/>
    <col min="5" max="5" width="12.6328125" style="36" customWidth="1"/>
    <col min="6" max="16384" width="8.90625" style="36" customWidth="1"/>
  </cols>
  <sheetData>
    <row r="1" ht="15" customHeight="1">
      <c r="B1" s="37" t="s">
        <v>7</v>
      </c>
    </row>
    <row r="2" spans="2:5" ht="29.25" customHeight="1">
      <c r="B2" s="38" t="s">
        <v>158</v>
      </c>
      <c r="C2" s="39"/>
      <c r="D2" s="40"/>
      <c r="E2" s="40"/>
    </row>
    <row r="3" ht="14.25" customHeight="1">
      <c r="E3" s="41" t="s">
        <v>51</v>
      </c>
    </row>
    <row r="4" spans="1:6" ht="31.5" customHeight="1">
      <c r="A4" s="206" t="s">
        <v>37</v>
      </c>
      <c r="B4" s="206" t="s">
        <v>38</v>
      </c>
      <c r="C4" s="206" t="s">
        <v>159</v>
      </c>
      <c r="D4" s="210" t="s">
        <v>161</v>
      </c>
      <c r="E4" s="211"/>
      <c r="F4" s="212" t="s">
        <v>160</v>
      </c>
    </row>
    <row r="5" spans="1:6" ht="31.5" customHeight="1">
      <c r="A5" s="207"/>
      <c r="B5" s="208"/>
      <c r="C5" s="209"/>
      <c r="D5" s="42" t="s">
        <v>52</v>
      </c>
      <c r="E5" s="81" t="s">
        <v>53</v>
      </c>
      <c r="F5" s="213"/>
    </row>
    <row r="6" spans="1:6" ht="18" customHeight="1">
      <c r="A6" s="47" t="s">
        <v>10</v>
      </c>
      <c r="B6" s="47" t="s">
        <v>11</v>
      </c>
      <c r="C6" s="61">
        <v>1</v>
      </c>
      <c r="D6" s="61">
        <v>2</v>
      </c>
      <c r="E6" s="82">
        <v>3</v>
      </c>
      <c r="F6" s="47">
        <v>4</v>
      </c>
    </row>
    <row r="7" spans="1:6" ht="15.75">
      <c r="A7" s="159"/>
      <c r="B7" s="88" t="s">
        <v>43</v>
      </c>
      <c r="C7" s="145">
        <v>110.448345495014</v>
      </c>
      <c r="D7" s="145">
        <v>101.525616223593</v>
      </c>
      <c r="E7" s="145">
        <v>111.136458733322</v>
      </c>
      <c r="F7" s="145">
        <v>108.522378221073</v>
      </c>
    </row>
    <row r="8" spans="1:6" ht="15.75">
      <c r="A8" s="43" t="s">
        <v>39</v>
      </c>
      <c r="B8" s="89" t="s">
        <v>41</v>
      </c>
      <c r="C8" s="146"/>
      <c r="D8" s="147"/>
      <c r="E8" s="147"/>
      <c r="F8" s="148"/>
    </row>
    <row r="9" spans="1:6" ht="15.75">
      <c r="A9" s="87">
        <v>1</v>
      </c>
      <c r="B9" s="90" t="s">
        <v>46</v>
      </c>
      <c r="C9" s="149">
        <v>108.048986198255</v>
      </c>
      <c r="D9" s="149">
        <v>102.567627068721</v>
      </c>
      <c r="E9" s="149">
        <v>110.116932640298</v>
      </c>
      <c r="F9" s="149">
        <v>116.001794071018</v>
      </c>
    </row>
    <row r="10" spans="1:6" ht="15.75">
      <c r="A10" s="87">
        <v>2</v>
      </c>
      <c r="B10" s="90" t="s">
        <v>122</v>
      </c>
      <c r="C10" s="149">
        <v>110.55535416459</v>
      </c>
      <c r="D10" s="149">
        <v>101.505601653469</v>
      </c>
      <c r="E10" s="149">
        <v>111.253830082828</v>
      </c>
      <c r="F10" s="149">
        <v>108.424924211022</v>
      </c>
    </row>
    <row r="11" spans="1:6" ht="15.75">
      <c r="A11" s="87">
        <v>3</v>
      </c>
      <c r="B11" s="90" t="s">
        <v>123</v>
      </c>
      <c r="C11" s="149">
        <v>112.022620350603</v>
      </c>
      <c r="D11" s="149">
        <v>102.204009366756</v>
      </c>
      <c r="E11" s="149">
        <v>102.503708720744</v>
      </c>
      <c r="F11" s="149">
        <v>106.81450168072</v>
      </c>
    </row>
    <row r="12" spans="1:6" ht="15.75">
      <c r="A12" s="87">
        <v>4</v>
      </c>
      <c r="B12" s="90" t="s">
        <v>124</v>
      </c>
      <c r="C12" s="149">
        <v>91.3293494193257</v>
      </c>
      <c r="D12" s="149">
        <v>100.148148148148</v>
      </c>
      <c r="E12" s="149">
        <v>105.132192846034</v>
      </c>
      <c r="F12" s="149">
        <v>101.308000809244</v>
      </c>
    </row>
    <row r="13" spans="1:6" ht="15.75">
      <c r="A13" s="43" t="s">
        <v>40</v>
      </c>
      <c r="B13" s="158" t="s">
        <v>42</v>
      </c>
      <c r="C13" s="146"/>
      <c r="D13" s="146"/>
      <c r="E13" s="146"/>
      <c r="F13" s="148"/>
    </row>
    <row r="14" spans="1:6" ht="15.75">
      <c r="A14" s="53">
        <v>1</v>
      </c>
      <c r="B14" s="160" t="s">
        <v>106</v>
      </c>
      <c r="C14" s="125">
        <v>108.048986198255</v>
      </c>
      <c r="D14" s="149">
        <v>102.567627068721</v>
      </c>
      <c r="E14" s="125">
        <v>110.116932640298</v>
      </c>
      <c r="F14" s="125">
        <v>116.001794071018</v>
      </c>
    </row>
    <row r="15" spans="1:6" ht="15.75">
      <c r="A15" s="53">
        <v>2</v>
      </c>
      <c r="B15" s="160" t="s">
        <v>107</v>
      </c>
      <c r="C15" s="125">
        <v>96.72098804436</v>
      </c>
      <c r="D15" s="125">
        <v>104.726771312511</v>
      </c>
      <c r="E15" s="125">
        <v>104.113066657768</v>
      </c>
      <c r="F15" s="125">
        <v>106.149465394678</v>
      </c>
    </row>
    <row r="16" spans="1:7" ht="15.75">
      <c r="A16" s="53">
        <v>3</v>
      </c>
      <c r="B16" s="160" t="s">
        <v>108</v>
      </c>
      <c r="C16" s="125">
        <v>125.716238681218</v>
      </c>
      <c r="D16" s="125">
        <v>101.182952928015</v>
      </c>
      <c r="E16" s="125">
        <v>111.407545944971</v>
      </c>
      <c r="F16" s="125">
        <v>97.1080267555976</v>
      </c>
      <c r="G16" s="165"/>
    </row>
    <row r="17" spans="1:6" ht="15.75">
      <c r="A17" s="53">
        <v>4</v>
      </c>
      <c r="B17" s="160" t="s">
        <v>109</v>
      </c>
      <c r="C17" s="125">
        <v>100.120882054918</v>
      </c>
      <c r="D17" s="125">
        <v>101.902171197785</v>
      </c>
      <c r="E17" s="125">
        <v>105.800052424323</v>
      </c>
      <c r="F17" s="125">
        <v>101.442083165007</v>
      </c>
    </row>
    <row r="18" spans="1:6" ht="15.75">
      <c r="A18" s="53">
        <v>5</v>
      </c>
      <c r="B18" s="160" t="s">
        <v>110</v>
      </c>
      <c r="C18" s="125">
        <v>110.313027311036</v>
      </c>
      <c r="D18" s="125">
        <v>100.874662975144</v>
      </c>
      <c r="E18" s="125">
        <v>104.470032988564</v>
      </c>
      <c r="F18" s="125">
        <v>110.364022613343</v>
      </c>
    </row>
    <row r="19" spans="1:6" ht="15.75">
      <c r="A19" s="53">
        <v>6</v>
      </c>
      <c r="B19" s="160" t="s">
        <v>111</v>
      </c>
      <c r="C19" s="125">
        <v>126.038122300139</v>
      </c>
      <c r="D19" s="125">
        <v>100.003059071825</v>
      </c>
      <c r="E19" s="125">
        <v>127.392119658096</v>
      </c>
      <c r="F19" s="125">
        <v>116.748840256035</v>
      </c>
    </row>
    <row r="20" spans="1:7" ht="15.75">
      <c r="A20" s="53">
        <v>7</v>
      </c>
      <c r="B20" s="160" t="s">
        <v>112</v>
      </c>
      <c r="C20" s="125">
        <v>90.1365163896424</v>
      </c>
      <c r="D20" s="125">
        <v>102.707129065301</v>
      </c>
      <c r="E20" s="125">
        <v>103.885592918719</v>
      </c>
      <c r="F20" s="125">
        <v>99.77661343778</v>
      </c>
      <c r="G20" s="165"/>
    </row>
    <row r="21" spans="1:6" ht="15.75">
      <c r="A21" s="53">
        <v>8</v>
      </c>
      <c r="B21" s="160" t="s">
        <v>113</v>
      </c>
      <c r="C21" s="125">
        <v>128.008938913387</v>
      </c>
      <c r="D21" s="125">
        <v>99.3405085410715</v>
      </c>
      <c r="E21" s="125">
        <v>114.272064064394</v>
      </c>
      <c r="F21" s="125">
        <v>112.933104286254</v>
      </c>
    </row>
    <row r="22" spans="1:6" ht="15.75">
      <c r="A22" s="53">
        <v>9</v>
      </c>
      <c r="B22" s="160" t="s">
        <v>114</v>
      </c>
      <c r="C22" s="125">
        <v>106.263175099625</v>
      </c>
      <c r="D22" s="125">
        <v>108.320744739663</v>
      </c>
      <c r="E22" s="125">
        <v>110.066817338942</v>
      </c>
      <c r="F22" s="125">
        <v>108.152518691143</v>
      </c>
    </row>
    <row r="23" spans="1:6" ht="15.75">
      <c r="A23" s="53">
        <v>10</v>
      </c>
      <c r="B23" s="160" t="s">
        <v>115</v>
      </c>
      <c r="C23" s="125">
        <v>103.458175551019</v>
      </c>
      <c r="D23" s="125">
        <v>106.851944782119</v>
      </c>
      <c r="E23" s="125">
        <v>132.966138918101</v>
      </c>
      <c r="F23" s="125">
        <v>130.131828058697</v>
      </c>
    </row>
    <row r="24" spans="1:7" ht="15.75">
      <c r="A24" s="53">
        <v>11</v>
      </c>
      <c r="B24" s="160" t="s">
        <v>116</v>
      </c>
      <c r="C24" s="125">
        <v>109.239461329169</v>
      </c>
      <c r="D24" s="125">
        <v>104.769855807512</v>
      </c>
      <c r="E24" s="125">
        <v>114.458859453243</v>
      </c>
      <c r="F24" s="125">
        <v>92.7454067027501</v>
      </c>
      <c r="G24" s="165"/>
    </row>
    <row r="25" spans="1:6" ht="15.75">
      <c r="A25" s="53">
        <v>12</v>
      </c>
      <c r="B25" s="160" t="s">
        <v>117</v>
      </c>
      <c r="C25" s="125">
        <v>122.772955716965</v>
      </c>
      <c r="D25" s="125">
        <v>105.101406088827</v>
      </c>
      <c r="E25" s="125">
        <v>120.621215551979</v>
      </c>
      <c r="F25" s="125">
        <v>121.820572064487</v>
      </c>
    </row>
    <row r="26" spans="1:6" ht="15.75">
      <c r="A26" s="53">
        <v>13</v>
      </c>
      <c r="B26" s="160" t="s">
        <v>118</v>
      </c>
      <c r="C26" s="125">
        <v>102.91270490788</v>
      </c>
      <c r="D26" s="125">
        <v>93.743291116263</v>
      </c>
      <c r="E26" s="125">
        <v>85.9432232732901</v>
      </c>
      <c r="F26" s="125">
        <v>109.667558135655</v>
      </c>
    </row>
    <row r="27" spans="1:6" ht="15.75">
      <c r="A27" s="53">
        <v>14</v>
      </c>
      <c r="B27" s="160" t="s">
        <v>119</v>
      </c>
      <c r="C27" s="125">
        <v>117.155705179949</v>
      </c>
      <c r="D27" s="125">
        <v>103.26907099203</v>
      </c>
      <c r="E27" s="125">
        <v>104.165983043089</v>
      </c>
      <c r="F27" s="125">
        <v>113.060705212527</v>
      </c>
    </row>
    <row r="28" spans="1:6" ht="15.75">
      <c r="A28" s="53">
        <v>15</v>
      </c>
      <c r="B28" s="160" t="s">
        <v>120</v>
      </c>
      <c r="C28" s="125">
        <v>112.022620350603</v>
      </c>
      <c r="D28" s="125">
        <v>102.204009366756</v>
      </c>
      <c r="E28" s="125">
        <v>102.503708720744</v>
      </c>
      <c r="F28" s="125">
        <v>106.81450168072</v>
      </c>
    </row>
    <row r="29" spans="1:6" ht="15.75">
      <c r="A29" s="54">
        <v>16</v>
      </c>
      <c r="B29" s="161" t="s">
        <v>121</v>
      </c>
      <c r="C29" s="126">
        <v>91.3293494193257</v>
      </c>
      <c r="D29" s="126">
        <v>100.148148148148</v>
      </c>
      <c r="E29" s="126">
        <v>105.132192846034</v>
      </c>
      <c r="F29" s="126">
        <v>101.308000809244</v>
      </c>
    </row>
    <row r="30" spans="1:2" ht="20.25" customHeight="1">
      <c r="A30" s="162"/>
      <c r="B30" s="163"/>
    </row>
  </sheetData>
  <sheetProtection/>
  <mergeCells count="5">
    <mergeCell ref="A4:A5"/>
    <mergeCell ref="B4:B5"/>
    <mergeCell ref="C4:C5"/>
    <mergeCell ref="D4:E4"/>
    <mergeCell ref="F4:F5"/>
  </mergeCells>
  <printOptions/>
  <pageMargins left="0.93" right="0.16" top="0.69" bottom="0.4" header="0.17" footer="0.16"/>
  <pageSetup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8.72265625" defaultRowHeight="16.5"/>
  <cols>
    <col min="1" max="1" width="33.8125" style="11" customWidth="1"/>
    <col min="2" max="3" width="12.6328125" style="11" customWidth="1"/>
    <col min="4" max="4" width="11.6328125" style="11" bestFit="1" customWidth="1"/>
    <col min="5" max="5" width="10.18359375" style="11" bestFit="1" customWidth="1"/>
    <col min="6" max="16384" width="8.90625" style="11" customWidth="1"/>
  </cols>
  <sheetData>
    <row r="1" ht="15.75">
      <c r="A1" s="24" t="s">
        <v>7</v>
      </c>
    </row>
    <row r="2" spans="1:5" ht="15.75">
      <c r="A2" s="25" t="s">
        <v>135</v>
      </c>
      <c r="B2" s="25"/>
      <c r="C2" s="25"/>
      <c r="D2" s="25"/>
      <c r="E2" s="25"/>
    </row>
    <row r="3" spans="1:5" ht="15.75">
      <c r="A3" s="33"/>
      <c r="B3" s="33"/>
      <c r="C3" s="33"/>
      <c r="D3" s="33"/>
      <c r="E3" s="33"/>
    </row>
    <row r="4" spans="1:6" s="12" customFormat="1" ht="24.75" customHeight="1">
      <c r="A4" s="245" t="s">
        <v>14</v>
      </c>
      <c r="B4" s="30"/>
      <c r="C4" s="30" t="s">
        <v>136</v>
      </c>
      <c r="D4" s="31"/>
      <c r="E4" s="32"/>
      <c r="F4" s="247" t="s">
        <v>59</v>
      </c>
    </row>
    <row r="5" spans="1:6" s="12" customFormat="1" ht="45.75" customHeight="1">
      <c r="A5" s="246"/>
      <c r="B5" s="13" t="s">
        <v>30</v>
      </c>
      <c r="C5" s="13" t="s">
        <v>57</v>
      </c>
      <c r="D5" s="13" t="s">
        <v>58</v>
      </c>
      <c r="E5" s="13" t="s">
        <v>52</v>
      </c>
      <c r="F5" s="248"/>
    </row>
    <row r="6" spans="1:6" s="12" customFormat="1" ht="15.75">
      <c r="A6" s="49" t="s">
        <v>10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</row>
    <row r="7" spans="1:6" s="16" customFormat="1" ht="24" customHeight="1">
      <c r="A7" s="14" t="s">
        <v>15</v>
      </c>
      <c r="B7" s="15">
        <v>154.77</v>
      </c>
      <c r="C7" s="15">
        <v>99.82</v>
      </c>
      <c r="D7" s="15">
        <v>100.64</v>
      </c>
      <c r="E7" s="15">
        <v>100.13</v>
      </c>
      <c r="F7" s="15">
        <v>100.41</v>
      </c>
    </row>
    <row r="8" spans="1:7" ht="24" customHeight="1">
      <c r="A8" s="17" t="s">
        <v>19</v>
      </c>
      <c r="B8" s="18">
        <v>160.32</v>
      </c>
      <c r="C8" s="18">
        <v>105.38</v>
      </c>
      <c r="D8" s="18">
        <v>104.09</v>
      </c>
      <c r="E8" s="18">
        <v>100.14</v>
      </c>
      <c r="F8" s="18">
        <v>105.92</v>
      </c>
      <c r="G8" s="44"/>
    </row>
    <row r="9" spans="1:7" ht="24" customHeight="1">
      <c r="A9" s="17" t="s">
        <v>24</v>
      </c>
      <c r="B9" s="18">
        <v>170.47</v>
      </c>
      <c r="C9" s="18">
        <v>105.12</v>
      </c>
      <c r="D9" s="18">
        <v>104.44</v>
      </c>
      <c r="E9" s="18">
        <v>100.08</v>
      </c>
      <c r="F9" s="18">
        <v>104.58</v>
      </c>
      <c r="G9" s="44"/>
    </row>
    <row r="10" spans="1:7" ht="24" customHeight="1">
      <c r="A10" s="17" t="s">
        <v>20</v>
      </c>
      <c r="B10" s="18">
        <v>149.76</v>
      </c>
      <c r="C10" s="18">
        <v>103.86</v>
      </c>
      <c r="D10" s="18">
        <v>103.41</v>
      </c>
      <c r="E10" s="18">
        <v>100.04</v>
      </c>
      <c r="F10" s="18">
        <v>104.14</v>
      </c>
      <c r="G10" s="44"/>
    </row>
    <row r="11" spans="1:7" ht="24" customHeight="1">
      <c r="A11" s="17" t="s">
        <v>34</v>
      </c>
      <c r="B11" s="18">
        <v>181.73</v>
      </c>
      <c r="C11" s="18">
        <v>103.15</v>
      </c>
      <c r="D11" s="19">
        <v>102.99</v>
      </c>
      <c r="E11" s="19">
        <v>100.01</v>
      </c>
      <c r="F11" s="19">
        <v>103.74</v>
      </c>
      <c r="G11" s="44"/>
    </row>
    <row r="12" spans="1:7" ht="24" customHeight="1">
      <c r="A12" s="17" t="s">
        <v>17</v>
      </c>
      <c r="B12" s="18">
        <v>170.22</v>
      </c>
      <c r="C12" s="18">
        <v>101.17</v>
      </c>
      <c r="D12" s="18">
        <v>101.94</v>
      </c>
      <c r="E12" s="18">
        <v>100.27</v>
      </c>
      <c r="F12" s="18">
        <v>102.93</v>
      </c>
      <c r="G12" s="44"/>
    </row>
    <row r="13" spans="1:7" ht="24" customHeight="1">
      <c r="A13" s="17" t="s">
        <v>16</v>
      </c>
      <c r="B13" s="18">
        <v>168.98</v>
      </c>
      <c r="C13" s="18">
        <v>101.22</v>
      </c>
      <c r="D13" s="18">
        <v>101.61</v>
      </c>
      <c r="E13" s="18">
        <v>100.2</v>
      </c>
      <c r="F13" s="18">
        <v>102.53</v>
      </c>
      <c r="G13" s="44"/>
    </row>
    <row r="14" spans="1:7" ht="24" customHeight="1">
      <c r="A14" s="17" t="s">
        <v>18</v>
      </c>
      <c r="B14" s="18">
        <v>141.23</v>
      </c>
      <c r="C14" s="18">
        <v>101.6</v>
      </c>
      <c r="D14" s="18">
        <v>101.11</v>
      </c>
      <c r="E14" s="18">
        <v>100</v>
      </c>
      <c r="F14" s="18">
        <v>102.06</v>
      </c>
      <c r="G14" s="44"/>
    </row>
    <row r="15" spans="1:7" ht="24" customHeight="1">
      <c r="A15" s="17" t="s">
        <v>23</v>
      </c>
      <c r="B15" s="18">
        <v>126.63</v>
      </c>
      <c r="C15" s="18">
        <v>100.92</v>
      </c>
      <c r="D15" s="18">
        <v>100.62</v>
      </c>
      <c r="E15" s="18">
        <v>100.11</v>
      </c>
      <c r="F15" s="18">
        <v>101.67</v>
      </c>
      <c r="G15" s="44"/>
    </row>
    <row r="16" spans="1:7" ht="24" customHeight="1">
      <c r="A16" s="17" t="s">
        <v>22</v>
      </c>
      <c r="B16" s="18">
        <v>176.64</v>
      </c>
      <c r="C16" s="18">
        <v>100.28</v>
      </c>
      <c r="D16" s="18">
        <v>100.22</v>
      </c>
      <c r="E16" s="18">
        <v>100</v>
      </c>
      <c r="F16" s="18">
        <v>101.62</v>
      </c>
      <c r="G16" s="44"/>
    </row>
    <row r="17" spans="1:7" ht="24" customHeight="1">
      <c r="A17" s="17" t="s">
        <v>21</v>
      </c>
      <c r="B17" s="18">
        <v>157.38</v>
      </c>
      <c r="C17" s="18">
        <v>100.44</v>
      </c>
      <c r="D17" s="18">
        <v>100.28</v>
      </c>
      <c r="E17" s="18">
        <v>100.01</v>
      </c>
      <c r="F17" s="18">
        <v>100.84</v>
      </c>
      <c r="G17" s="44"/>
    </row>
    <row r="18" spans="1:7" ht="24" customHeight="1">
      <c r="A18" s="17" t="s">
        <v>33</v>
      </c>
      <c r="B18" s="18">
        <v>154.24</v>
      </c>
      <c r="C18" s="18">
        <v>99.47</v>
      </c>
      <c r="D18" s="18">
        <v>99.17</v>
      </c>
      <c r="E18" s="18">
        <v>100.14</v>
      </c>
      <c r="F18" s="18">
        <v>100.06</v>
      </c>
      <c r="G18" s="44"/>
    </row>
    <row r="19" spans="1:7" ht="24" customHeight="1">
      <c r="A19" s="17" t="s">
        <v>32</v>
      </c>
      <c r="B19" s="18">
        <v>84.03</v>
      </c>
      <c r="C19" s="18">
        <v>97.45</v>
      </c>
      <c r="D19" s="18">
        <v>97.13</v>
      </c>
      <c r="E19" s="18">
        <v>99.81</v>
      </c>
      <c r="F19" s="18">
        <v>98.43</v>
      </c>
      <c r="G19" s="44">
        <f>F19-100</f>
        <v>-1.5699999999999932</v>
      </c>
    </row>
    <row r="20" spans="1:7" ht="24" customHeight="1">
      <c r="A20" s="17" t="s">
        <v>35</v>
      </c>
      <c r="B20" s="18">
        <v>152.02</v>
      </c>
      <c r="C20" s="18">
        <v>96.02</v>
      </c>
      <c r="D20" s="18">
        <v>98.55</v>
      </c>
      <c r="E20" s="18">
        <v>100.15</v>
      </c>
      <c r="F20" s="18">
        <v>95.42</v>
      </c>
      <c r="G20" s="44">
        <f>F20-100</f>
        <v>-4.579999999999998</v>
      </c>
    </row>
    <row r="21" spans="1:7" ht="24" customHeight="1">
      <c r="A21" s="17" t="s">
        <v>31</v>
      </c>
      <c r="B21" s="18">
        <v>129.34</v>
      </c>
      <c r="C21" s="18">
        <v>86.79</v>
      </c>
      <c r="D21" s="18">
        <v>92.65</v>
      </c>
      <c r="E21" s="18">
        <v>100.16</v>
      </c>
      <c r="F21" s="18">
        <v>86.33</v>
      </c>
      <c r="G21" s="44">
        <f>F21-100</f>
        <v>-13.670000000000002</v>
      </c>
    </row>
    <row r="22" spans="1:7" s="21" customFormat="1" ht="24" customHeight="1">
      <c r="A22" s="20" t="s">
        <v>25</v>
      </c>
      <c r="B22" s="34">
        <v>157.65</v>
      </c>
      <c r="C22" s="34">
        <v>97.81</v>
      </c>
      <c r="D22" s="34">
        <v>99.11</v>
      </c>
      <c r="E22" s="34">
        <v>100.43</v>
      </c>
      <c r="F22" s="34">
        <v>94.52</v>
      </c>
      <c r="G22" s="44"/>
    </row>
    <row r="23" spans="1:7" s="21" customFormat="1" ht="24" customHeight="1">
      <c r="A23" s="22" t="s">
        <v>26</v>
      </c>
      <c r="B23" s="35">
        <v>146.11</v>
      </c>
      <c r="C23" s="35">
        <v>106.04</v>
      </c>
      <c r="D23" s="35">
        <v>105.78</v>
      </c>
      <c r="E23" s="35">
        <v>99.73</v>
      </c>
      <c r="F23" s="35">
        <v>102.38</v>
      </c>
      <c r="G23" s="44"/>
    </row>
  </sheetData>
  <sheetProtection/>
  <mergeCells count="2">
    <mergeCell ref="A4:A5"/>
    <mergeCell ref="F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7"/>
  <sheetViews>
    <sheetView zoomScalePageLayoutView="0" workbookViewId="0" topLeftCell="A1">
      <selection activeCell="A12" sqref="A12"/>
    </sheetView>
  </sheetViews>
  <sheetFormatPr defaultColWidth="8.72265625" defaultRowHeight="20.25" customHeight="1"/>
  <cols>
    <col min="1" max="1" width="4.54296875" style="36" customWidth="1"/>
    <col min="2" max="2" width="49.90625" style="36" customWidth="1"/>
    <col min="3" max="3" width="12.36328125" style="36" hidden="1" customWidth="1"/>
    <col min="4" max="4" width="12.453125" style="36" hidden="1" customWidth="1"/>
    <col min="5" max="5" width="12.36328125" style="36" hidden="1" customWidth="1"/>
    <col min="6" max="7" width="7.6328125" style="36" hidden="1" customWidth="1"/>
    <col min="8" max="9" width="12.90625" style="36" bestFit="1" customWidth="1"/>
    <col min="10" max="10" width="12.18359375" style="36" customWidth="1"/>
    <col min="11" max="16384" width="8.90625" style="36" customWidth="1"/>
  </cols>
  <sheetData>
    <row r="1" ht="15" customHeight="1">
      <c r="B1" s="37" t="s">
        <v>7</v>
      </c>
    </row>
    <row r="2" spans="1:10" ht="29.25" customHeight="1">
      <c r="A2" s="214" t="s">
        <v>162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5:10" ht="14.25" customHeight="1">
      <c r="E3" s="36" t="s">
        <v>44</v>
      </c>
      <c r="F3" s="45"/>
      <c r="G3" s="45"/>
      <c r="I3" s="216" t="s">
        <v>105</v>
      </c>
      <c r="J3" s="216"/>
    </row>
    <row r="4" spans="1:10" ht="15.75" customHeight="1">
      <c r="A4" s="206" t="s">
        <v>37</v>
      </c>
      <c r="B4" s="206" t="s">
        <v>38</v>
      </c>
      <c r="C4" s="217" t="s">
        <v>60</v>
      </c>
      <c r="D4" s="217" t="s">
        <v>61</v>
      </c>
      <c r="E4" s="217" t="s">
        <v>62</v>
      </c>
      <c r="F4" s="46" t="s">
        <v>9</v>
      </c>
      <c r="G4" s="62"/>
      <c r="H4" s="215" t="s">
        <v>132</v>
      </c>
      <c r="I4" s="215" t="s">
        <v>163</v>
      </c>
      <c r="J4" s="215" t="s">
        <v>164</v>
      </c>
    </row>
    <row r="5" spans="1:17" ht="38.25">
      <c r="A5" s="208"/>
      <c r="B5" s="208"/>
      <c r="C5" s="217"/>
      <c r="D5" s="217"/>
      <c r="E5" s="217"/>
      <c r="F5" s="63" t="s">
        <v>63</v>
      </c>
      <c r="G5" s="63" t="s">
        <v>64</v>
      </c>
      <c r="H5" s="215"/>
      <c r="I5" s="215"/>
      <c r="J5" s="215"/>
      <c r="L5" s="139"/>
      <c r="M5" s="139"/>
      <c r="N5" s="139"/>
      <c r="O5" s="139"/>
      <c r="P5" s="139"/>
      <c r="Q5" s="139"/>
    </row>
    <row r="6" spans="1:17" ht="15.75">
      <c r="A6" s="47" t="s">
        <v>10</v>
      </c>
      <c r="B6" s="47" t="s">
        <v>11</v>
      </c>
      <c r="C6" s="48">
        <v>1</v>
      </c>
      <c r="D6" s="48">
        <v>2</v>
      </c>
      <c r="E6" s="48">
        <v>4</v>
      </c>
      <c r="F6" s="49">
        <v>6</v>
      </c>
      <c r="G6" s="49">
        <v>7</v>
      </c>
      <c r="H6" s="47">
        <v>1</v>
      </c>
      <c r="I6" s="47">
        <v>2</v>
      </c>
      <c r="J6" s="47">
        <v>3</v>
      </c>
      <c r="L6" s="139"/>
      <c r="M6" s="139"/>
      <c r="N6" s="139"/>
      <c r="O6" s="139"/>
      <c r="P6" s="139"/>
      <c r="Q6" s="139"/>
    </row>
    <row r="7" spans="1:17" ht="42" customHeight="1">
      <c r="A7" s="50" t="s">
        <v>39</v>
      </c>
      <c r="B7" s="51" t="s">
        <v>45</v>
      </c>
      <c r="C7" s="72">
        <v>26899171</v>
      </c>
      <c r="D7" s="72">
        <v>28420139</v>
      </c>
      <c r="E7" s="73">
        <v>27527836</v>
      </c>
      <c r="F7" s="70">
        <f aca="true" t="shared" si="0" ref="F7:F16">D7/E7*100</f>
        <v>103.24145711998575</v>
      </c>
      <c r="G7" s="120">
        <f>D7/C7*100</f>
        <v>105.65433038810006</v>
      </c>
      <c r="H7" s="180">
        <v>383017366</v>
      </c>
      <c r="I7" s="180">
        <v>337097648</v>
      </c>
      <c r="J7" s="127">
        <v>113.62208199091322</v>
      </c>
      <c r="L7" s="140"/>
      <c r="M7" s="140"/>
      <c r="N7" s="140"/>
      <c r="O7" s="140"/>
      <c r="P7" s="140"/>
      <c r="Q7" s="140"/>
    </row>
    <row r="8" spans="1:17" ht="29.25" customHeight="1">
      <c r="A8" s="177">
        <v>1</v>
      </c>
      <c r="B8" s="144" t="s">
        <v>46</v>
      </c>
      <c r="C8" s="74">
        <v>81332</v>
      </c>
      <c r="D8" s="74">
        <v>79353</v>
      </c>
      <c r="E8" s="74">
        <v>88979</v>
      </c>
      <c r="F8" s="71">
        <f t="shared" si="0"/>
        <v>89.18171703435642</v>
      </c>
      <c r="G8" s="121">
        <f aca="true" t="shared" si="1" ref="G8:G16">D8/C8*100</f>
        <v>97.56676338956376</v>
      </c>
      <c r="H8" s="181">
        <v>1051133</v>
      </c>
      <c r="I8" s="181">
        <v>853360</v>
      </c>
      <c r="J8" s="128">
        <v>123.17579919377519</v>
      </c>
      <c r="L8" s="140"/>
      <c r="M8" s="140"/>
      <c r="N8" s="140"/>
      <c r="O8" s="140"/>
      <c r="P8" s="140"/>
      <c r="Q8" s="140"/>
    </row>
    <row r="9" spans="1:17" ht="29.25" customHeight="1">
      <c r="A9" s="177">
        <v>2</v>
      </c>
      <c r="B9" s="144" t="s">
        <v>47</v>
      </c>
      <c r="C9" s="74">
        <v>26447726</v>
      </c>
      <c r="D9" s="74">
        <v>28201280</v>
      </c>
      <c r="E9" s="74">
        <v>26988580</v>
      </c>
      <c r="F9" s="71">
        <f t="shared" si="0"/>
        <v>104.49338201565254</v>
      </c>
      <c r="G9" s="121">
        <f t="shared" si="1"/>
        <v>106.6302637890305</v>
      </c>
      <c r="H9" s="181">
        <v>377875850</v>
      </c>
      <c r="I9" s="181">
        <v>332288946</v>
      </c>
      <c r="J9" s="128">
        <v>113.71905522249904</v>
      </c>
      <c r="L9" s="140"/>
      <c r="M9" s="140"/>
      <c r="N9" s="140"/>
      <c r="O9" s="140"/>
      <c r="P9" s="140"/>
      <c r="Q9" s="140"/>
    </row>
    <row r="10" spans="1:17" ht="29.25" customHeight="1">
      <c r="A10" s="177">
        <v>3</v>
      </c>
      <c r="B10" s="144" t="s">
        <v>48</v>
      </c>
      <c r="C10" s="74">
        <v>324770</v>
      </c>
      <c r="D10" s="74">
        <v>93466</v>
      </c>
      <c r="E10" s="74">
        <v>401514</v>
      </c>
      <c r="F10" s="71">
        <f t="shared" si="0"/>
        <v>23.278391288971246</v>
      </c>
      <c r="G10" s="121">
        <f t="shared" si="1"/>
        <v>28.779136003941254</v>
      </c>
      <c r="H10" s="181">
        <v>3523974</v>
      </c>
      <c r="I10" s="181">
        <v>3461220</v>
      </c>
      <c r="J10" s="128">
        <v>101.81306013486575</v>
      </c>
      <c r="L10" s="140"/>
      <c r="M10" s="140"/>
      <c r="N10" s="140"/>
      <c r="O10" s="140"/>
      <c r="P10" s="140"/>
      <c r="Q10" s="140"/>
    </row>
    <row r="11" spans="1:17" ht="29.25" customHeight="1">
      <c r="A11" s="177">
        <v>4</v>
      </c>
      <c r="B11" s="142" t="s">
        <v>49</v>
      </c>
      <c r="C11" s="74">
        <v>45343</v>
      </c>
      <c r="D11" s="74">
        <v>46040</v>
      </c>
      <c r="E11" s="74">
        <v>48763</v>
      </c>
      <c r="F11" s="71">
        <f t="shared" si="0"/>
        <v>94.41584808153723</v>
      </c>
      <c r="G11" s="121">
        <f t="shared" si="1"/>
        <v>101.53717222062943</v>
      </c>
      <c r="H11" s="181">
        <v>566409</v>
      </c>
      <c r="I11" s="181">
        <v>494122</v>
      </c>
      <c r="J11" s="128">
        <v>114.6293830268638</v>
      </c>
      <c r="L11" s="140"/>
      <c r="M11" s="140"/>
      <c r="N11" s="140"/>
      <c r="O11" s="140"/>
      <c r="P11" s="140"/>
      <c r="Q11" s="140"/>
    </row>
    <row r="12" spans="1:17" ht="42" customHeight="1">
      <c r="A12" s="43" t="s">
        <v>39</v>
      </c>
      <c r="B12" s="52" t="s">
        <v>50</v>
      </c>
      <c r="C12" s="75">
        <v>33652195</v>
      </c>
      <c r="D12" s="75">
        <v>35517359</v>
      </c>
      <c r="E12" s="75">
        <v>33652259</v>
      </c>
      <c r="F12" s="78">
        <f t="shared" si="0"/>
        <v>105.5422728084911</v>
      </c>
      <c r="G12" s="122">
        <f t="shared" si="1"/>
        <v>105.54247352958701</v>
      </c>
      <c r="H12" s="179">
        <v>483683095</v>
      </c>
      <c r="I12" s="179">
        <v>422948310</v>
      </c>
      <c r="J12" s="141">
        <v>114.35985995546358</v>
      </c>
      <c r="L12" s="140"/>
      <c r="M12" s="140"/>
      <c r="N12" s="140"/>
      <c r="O12" s="140"/>
      <c r="P12" s="140"/>
      <c r="Q12" s="140"/>
    </row>
    <row r="13" spans="1:17" ht="29.25" customHeight="1">
      <c r="A13" s="177">
        <v>1</v>
      </c>
      <c r="B13" s="142" t="s">
        <v>46</v>
      </c>
      <c r="C13" s="76">
        <v>145698</v>
      </c>
      <c r="D13" s="76">
        <v>142152</v>
      </c>
      <c r="E13" s="76">
        <v>135141</v>
      </c>
      <c r="F13" s="79">
        <f t="shared" si="0"/>
        <v>105.18791484449575</v>
      </c>
      <c r="G13" s="123">
        <f t="shared" si="1"/>
        <v>97.56619857513486</v>
      </c>
      <c r="H13" s="181">
        <v>1972702</v>
      </c>
      <c r="I13" s="181">
        <v>1560670</v>
      </c>
      <c r="J13" s="125">
        <v>126.40096881467575</v>
      </c>
      <c r="L13" s="140"/>
      <c r="M13" s="140"/>
      <c r="N13" s="140"/>
      <c r="O13" s="140"/>
      <c r="P13" s="140"/>
      <c r="Q13" s="140"/>
    </row>
    <row r="14" spans="1:17" ht="29.25" customHeight="1">
      <c r="A14" s="177">
        <f>A13+1</f>
        <v>2</v>
      </c>
      <c r="B14" s="142" t="s">
        <v>47</v>
      </c>
      <c r="C14" s="76">
        <v>32996183</v>
      </c>
      <c r="D14" s="76">
        <v>35183917</v>
      </c>
      <c r="E14" s="76">
        <v>32982743</v>
      </c>
      <c r="F14" s="79">
        <f t="shared" si="0"/>
        <v>106.67371419047834</v>
      </c>
      <c r="G14" s="123">
        <f t="shared" si="1"/>
        <v>106.63026387021797</v>
      </c>
      <c r="H14" s="181">
        <v>475783903</v>
      </c>
      <c r="I14" s="181">
        <v>415917837</v>
      </c>
      <c r="J14" s="125">
        <v>114.39372411431347</v>
      </c>
      <c r="L14" s="140"/>
      <c r="M14" s="140"/>
      <c r="N14" s="140"/>
      <c r="O14" s="140"/>
      <c r="P14" s="140"/>
      <c r="Q14" s="140"/>
    </row>
    <row r="15" spans="1:17" ht="29.25" customHeight="1">
      <c r="A15" s="177">
        <f>A14+1</f>
        <v>3</v>
      </c>
      <c r="B15" s="142" t="s">
        <v>48</v>
      </c>
      <c r="C15" s="76">
        <v>449255</v>
      </c>
      <c r="D15" s="76">
        <v>129292</v>
      </c>
      <c r="E15" s="76">
        <v>472300</v>
      </c>
      <c r="F15" s="79">
        <f t="shared" si="0"/>
        <v>27.37497353377091</v>
      </c>
      <c r="G15" s="123">
        <f t="shared" si="1"/>
        <v>28.779201121857295</v>
      </c>
      <c r="H15" s="181">
        <v>5140617</v>
      </c>
      <c r="I15" s="181">
        <v>4802252</v>
      </c>
      <c r="J15" s="125">
        <v>107.04596510137327</v>
      </c>
      <c r="L15" s="140"/>
      <c r="M15" s="140"/>
      <c r="N15" s="140"/>
      <c r="O15" s="140"/>
      <c r="P15" s="140"/>
      <c r="Q15" s="140"/>
    </row>
    <row r="16" spans="1:17" ht="29.25" customHeight="1">
      <c r="A16" s="178">
        <v>4</v>
      </c>
      <c r="B16" s="143" t="s">
        <v>49</v>
      </c>
      <c r="C16" s="77">
        <v>61059</v>
      </c>
      <c r="D16" s="77">
        <v>61998</v>
      </c>
      <c r="E16" s="77">
        <v>62075</v>
      </c>
      <c r="F16" s="80">
        <f t="shared" si="0"/>
        <v>99.87595650422875</v>
      </c>
      <c r="G16" s="124">
        <f t="shared" si="1"/>
        <v>101.53785682700338</v>
      </c>
      <c r="H16" s="182">
        <v>785873</v>
      </c>
      <c r="I16" s="182">
        <v>667551</v>
      </c>
      <c r="J16" s="126">
        <v>117.72478806862696</v>
      </c>
      <c r="L16" s="140"/>
      <c r="M16" s="140"/>
      <c r="N16" s="140"/>
      <c r="O16" s="140"/>
      <c r="P16" s="140"/>
      <c r="Q16" s="140"/>
    </row>
    <row r="17" spans="12:17" ht="20.25" customHeight="1">
      <c r="L17" s="139"/>
      <c r="M17" s="139"/>
      <c r="N17" s="139"/>
      <c r="O17" s="139"/>
      <c r="P17" s="139"/>
      <c r="Q17" s="139"/>
    </row>
  </sheetData>
  <sheetProtection/>
  <mergeCells count="10">
    <mergeCell ref="A2:J2"/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14" sqref="G14"/>
    </sheetView>
  </sheetViews>
  <sheetFormatPr defaultColWidth="8.72265625" defaultRowHeight="16.5"/>
  <cols>
    <col min="1" max="1" width="29.6328125" style="0" customWidth="1"/>
    <col min="2" max="3" width="6.54296875" style="0" bestFit="1" customWidth="1"/>
    <col min="4" max="4" width="11.90625" style="55" customWidth="1"/>
    <col min="5" max="8" width="10.453125" style="0" customWidth="1"/>
    <col min="9" max="9" width="10.54296875" style="0" customWidth="1"/>
    <col min="10" max="10" width="10.8125" style="0" customWidth="1"/>
    <col min="11" max="11" width="6.453125" style="0" customWidth="1"/>
    <col min="12" max="12" width="6.36328125" style="0" customWidth="1"/>
    <col min="13" max="13" width="9.54296875" style="0" customWidth="1"/>
  </cols>
  <sheetData>
    <row r="1" ht="16.5">
      <c r="A1" s="28" t="s">
        <v>7</v>
      </c>
    </row>
    <row r="2" spans="1:13" ht="21" customHeight="1">
      <c r="A2" s="26" t="s">
        <v>137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9:13" ht="19.5" customHeight="1">
      <c r="I3" s="29"/>
      <c r="L3" s="226" t="s">
        <v>8</v>
      </c>
      <c r="M3" s="226"/>
    </row>
    <row r="4" spans="1:13" s="29" customFormat="1" ht="16.5" customHeight="1">
      <c r="A4" s="221" t="s">
        <v>13</v>
      </c>
      <c r="B4" s="227" t="s">
        <v>125</v>
      </c>
      <c r="C4" s="228"/>
      <c r="D4" s="220" t="s">
        <v>130</v>
      </c>
      <c r="E4" s="220" t="s">
        <v>138</v>
      </c>
      <c r="F4" s="202"/>
      <c r="G4" s="202"/>
      <c r="H4" s="221" t="s">
        <v>139</v>
      </c>
      <c r="I4" s="224" t="s">
        <v>140</v>
      </c>
      <c r="J4" s="23" t="s">
        <v>9</v>
      </c>
      <c r="K4" s="23"/>
      <c r="L4" s="23"/>
      <c r="M4" s="23"/>
    </row>
    <row r="5" spans="1:13" s="29" customFormat="1" ht="16.5" customHeight="1">
      <c r="A5" s="222"/>
      <c r="B5" s="229"/>
      <c r="C5" s="230"/>
      <c r="D5" s="220"/>
      <c r="E5" s="220"/>
      <c r="F5" s="203"/>
      <c r="G5" s="203"/>
      <c r="H5" s="222"/>
      <c r="I5" s="224"/>
      <c r="J5" s="221" t="s">
        <v>141</v>
      </c>
      <c r="K5" s="227" t="s">
        <v>142</v>
      </c>
      <c r="L5" s="228"/>
      <c r="M5" s="221" t="s">
        <v>143</v>
      </c>
    </row>
    <row r="6" spans="1:13" s="29" customFormat="1" ht="16.5">
      <c r="A6" s="222"/>
      <c r="B6" s="229"/>
      <c r="C6" s="230"/>
      <c r="D6" s="220"/>
      <c r="E6" s="220"/>
      <c r="F6" s="203">
        <f>'[1]TMBL'!$I$10</f>
        <v>122685.9372675</v>
      </c>
      <c r="G6" s="203" t="s">
        <v>165</v>
      </c>
      <c r="H6" s="222"/>
      <c r="I6" s="224"/>
      <c r="J6" s="222"/>
      <c r="K6" s="229"/>
      <c r="L6" s="230"/>
      <c r="M6" s="222"/>
    </row>
    <row r="7" spans="1:13" s="29" customFormat="1" ht="16.5">
      <c r="A7" s="222"/>
      <c r="B7" s="229"/>
      <c r="C7" s="230"/>
      <c r="D7" s="220"/>
      <c r="E7" s="220"/>
      <c r="F7" s="203"/>
      <c r="G7" s="203"/>
      <c r="H7" s="222"/>
      <c r="I7" s="224"/>
      <c r="J7" s="222"/>
      <c r="K7" s="229"/>
      <c r="L7" s="230"/>
      <c r="M7" s="222"/>
    </row>
    <row r="8" spans="1:13" s="29" customFormat="1" ht="16.5">
      <c r="A8" s="223"/>
      <c r="B8" s="231"/>
      <c r="C8" s="232"/>
      <c r="D8" s="220"/>
      <c r="E8" s="220"/>
      <c r="F8" s="204"/>
      <c r="G8" s="204"/>
      <c r="H8" s="223"/>
      <c r="I8" s="224"/>
      <c r="J8" s="223"/>
      <c r="K8" s="231"/>
      <c r="L8" s="232"/>
      <c r="M8" s="223"/>
    </row>
    <row r="9" spans="1:13" s="29" customFormat="1" ht="16.5">
      <c r="A9" s="49" t="s">
        <v>10</v>
      </c>
      <c r="B9" s="218">
        <v>1</v>
      </c>
      <c r="C9" s="219"/>
      <c r="D9" s="49">
        <v>2</v>
      </c>
      <c r="E9" s="49">
        <v>3</v>
      </c>
      <c r="F9" s="49"/>
      <c r="G9" s="49"/>
      <c r="H9" s="49">
        <v>4</v>
      </c>
      <c r="I9" s="49">
        <v>5</v>
      </c>
      <c r="J9" s="49">
        <v>6</v>
      </c>
      <c r="K9" s="218">
        <v>7</v>
      </c>
      <c r="L9" s="219"/>
      <c r="M9" s="49">
        <v>8</v>
      </c>
    </row>
    <row r="10" spans="1:14" s="7" customFormat="1" ht="27.75" customHeight="1">
      <c r="A10" s="27" t="s">
        <v>27</v>
      </c>
      <c r="B10" s="56">
        <v>123400</v>
      </c>
      <c r="C10" s="56">
        <v>124600</v>
      </c>
      <c r="D10" s="150">
        <v>10455.510999999999</v>
      </c>
      <c r="E10" s="150">
        <v>10537.387999999999</v>
      </c>
      <c r="F10" s="150">
        <v>10550</v>
      </c>
      <c r="G10" s="150" t="s">
        <v>166</v>
      </c>
      <c r="H10" s="150">
        <v>101580.32500000001</v>
      </c>
      <c r="I10" s="150">
        <v>91178.36</v>
      </c>
      <c r="J10" s="151">
        <f>E10/D10*100</f>
        <v>100.78309898004984</v>
      </c>
      <c r="K10" s="151">
        <f>H10/B10*100</f>
        <v>82.31792949756888</v>
      </c>
      <c r="L10" s="151">
        <f>H10/C10*100</f>
        <v>81.52514044943821</v>
      </c>
      <c r="M10" s="151">
        <f>H10/I10*100</f>
        <v>111.40837036331868</v>
      </c>
      <c r="N10" s="64"/>
    </row>
    <row r="11" spans="1:14" s="7" customFormat="1" ht="27.75" customHeight="1">
      <c r="A11" s="10" t="s">
        <v>28</v>
      </c>
      <c r="B11" s="57"/>
      <c r="C11" s="57"/>
      <c r="D11" s="150"/>
      <c r="E11" s="150"/>
      <c r="F11" s="150">
        <f>F10/E10*100</f>
        <v>100.11968810487002</v>
      </c>
      <c r="G11" s="150" t="s">
        <v>169</v>
      </c>
      <c r="H11" s="150"/>
      <c r="I11" s="150"/>
      <c r="J11" s="152"/>
      <c r="K11" s="152"/>
      <c r="L11" s="152"/>
      <c r="M11" s="152"/>
      <c r="N11" s="65"/>
    </row>
    <row r="12" spans="1:15" s="8" customFormat="1" ht="27.75" customHeight="1">
      <c r="A12" s="9" t="s">
        <v>0</v>
      </c>
      <c r="B12" s="59"/>
      <c r="C12" s="59"/>
      <c r="D12" s="153">
        <v>836.3969999999999</v>
      </c>
      <c r="E12" s="153">
        <v>841.4000000000001</v>
      </c>
      <c r="F12" s="153">
        <f>F10+H10</f>
        <v>112130.32500000001</v>
      </c>
      <c r="G12" s="153" t="s">
        <v>167</v>
      </c>
      <c r="H12" s="154">
        <v>8284.142</v>
      </c>
      <c r="I12" s="154">
        <v>7669.8739697187</v>
      </c>
      <c r="J12" s="68">
        <f>E12/D12*100</f>
        <v>100.59816092118936</v>
      </c>
      <c r="K12" s="68"/>
      <c r="L12" s="68"/>
      <c r="M12" s="68">
        <f aca="true" t="shared" si="0" ref="M12:M19">H12/I12*100</f>
        <v>108.00884124962784</v>
      </c>
      <c r="N12" s="66"/>
      <c r="O12" s="130"/>
    </row>
    <row r="13" spans="1:15" s="8" customFormat="1" ht="27.75" customHeight="1">
      <c r="A13" s="9" t="s">
        <v>1</v>
      </c>
      <c r="B13" s="59"/>
      <c r="C13" s="59"/>
      <c r="D13" s="155">
        <v>9387.565999999997</v>
      </c>
      <c r="E13" s="155">
        <v>9462.697</v>
      </c>
      <c r="F13" s="155">
        <f>F6-F12</f>
        <v>10555.612267499993</v>
      </c>
      <c r="G13" s="155" t="s">
        <v>168</v>
      </c>
      <c r="H13" s="155">
        <v>90988.19800000002</v>
      </c>
      <c r="I13" s="155">
        <v>81376.1460302813</v>
      </c>
      <c r="J13" s="68">
        <f aca="true" t="shared" si="1" ref="J13:J19">E13/D13*100</f>
        <v>100.80032459958208</v>
      </c>
      <c r="K13" s="68"/>
      <c r="L13" s="68"/>
      <c r="M13" s="68">
        <f t="shared" si="0"/>
        <v>111.81187908080818</v>
      </c>
      <c r="N13" s="67"/>
      <c r="O13" s="130"/>
    </row>
    <row r="14" spans="1:14" s="8" customFormat="1" ht="27.75" customHeight="1">
      <c r="A14" s="9" t="s">
        <v>2</v>
      </c>
      <c r="B14" s="59"/>
      <c r="C14" s="59"/>
      <c r="D14" s="153">
        <v>231.548</v>
      </c>
      <c r="E14" s="153">
        <v>233.291</v>
      </c>
      <c r="F14" s="153">
        <f>F13/F10*100</f>
        <v>100.05319684834117</v>
      </c>
      <c r="G14" s="153" t="s">
        <v>170</v>
      </c>
      <c r="H14" s="154">
        <v>2307.985</v>
      </c>
      <c r="I14" s="154">
        <v>2132.34</v>
      </c>
      <c r="J14" s="68">
        <f t="shared" si="1"/>
        <v>100.75275968697635</v>
      </c>
      <c r="K14" s="68"/>
      <c r="L14" s="68"/>
      <c r="M14" s="68">
        <f t="shared" si="0"/>
        <v>108.23719481883751</v>
      </c>
      <c r="N14" s="66"/>
    </row>
    <row r="15" spans="1:14" ht="27.75" customHeight="1">
      <c r="A15" s="4" t="s">
        <v>29</v>
      </c>
      <c r="B15" s="57"/>
      <c r="C15" s="57"/>
      <c r="D15" s="150"/>
      <c r="E15" s="150"/>
      <c r="F15" s="150"/>
      <c r="G15" s="150"/>
      <c r="H15" s="150">
        <f>SUM(H16:H19)</f>
        <v>101580.32500000001</v>
      </c>
      <c r="I15" s="150"/>
      <c r="J15" s="152"/>
      <c r="K15" s="152"/>
      <c r="L15" s="152"/>
      <c r="M15" s="152"/>
      <c r="N15" s="29"/>
    </row>
    <row r="16" spans="1:13" ht="27.75" customHeight="1">
      <c r="A16" s="3" t="s">
        <v>3</v>
      </c>
      <c r="B16" s="58"/>
      <c r="C16" s="58"/>
      <c r="D16" s="155">
        <v>8138.757265399998</v>
      </c>
      <c r="E16" s="155">
        <v>8201.362000000001</v>
      </c>
      <c r="F16" s="155"/>
      <c r="G16" s="155"/>
      <c r="H16" s="155">
        <v>78784.9165054</v>
      </c>
      <c r="I16" s="155">
        <v>70788.09999999999</v>
      </c>
      <c r="J16" s="68">
        <f t="shared" si="1"/>
        <v>100.76921737015248</v>
      </c>
      <c r="K16" s="68"/>
      <c r="L16" s="68"/>
      <c r="M16" s="68">
        <f t="shared" si="0"/>
        <v>111.29683732915564</v>
      </c>
    </row>
    <row r="17" spans="1:13" ht="27.75" customHeight="1">
      <c r="A17" s="3" t="s">
        <v>4</v>
      </c>
      <c r="B17" s="58"/>
      <c r="C17" s="58"/>
      <c r="D17" s="153">
        <v>815.564</v>
      </c>
      <c r="E17" s="153">
        <v>824.21</v>
      </c>
      <c r="F17" s="153"/>
      <c r="G17" s="153"/>
      <c r="H17" s="154">
        <v>8185.5470000000005</v>
      </c>
      <c r="I17" s="154">
        <v>7571.85</v>
      </c>
      <c r="J17" s="68">
        <f t="shared" si="1"/>
        <v>101.06012526300819</v>
      </c>
      <c r="K17" s="68"/>
      <c r="L17" s="68"/>
      <c r="M17" s="68">
        <f t="shared" si="0"/>
        <v>108.10498094917358</v>
      </c>
    </row>
    <row r="18" spans="1:13" ht="27.75" customHeight="1">
      <c r="A18" s="6" t="s">
        <v>6</v>
      </c>
      <c r="B18" s="58"/>
      <c r="C18" s="58"/>
      <c r="D18" s="153">
        <v>5.2077346</v>
      </c>
      <c r="E18" s="153">
        <v>5.201</v>
      </c>
      <c r="F18" s="153"/>
      <c r="G18" s="153"/>
      <c r="H18" s="154">
        <v>54.264034599999995</v>
      </c>
      <c r="I18" s="156">
        <v>50.39</v>
      </c>
      <c r="J18" s="68">
        <f t="shared" si="1"/>
        <v>99.87068081388017</v>
      </c>
      <c r="K18" s="68"/>
      <c r="L18" s="68"/>
      <c r="M18" s="68">
        <f t="shared" si="0"/>
        <v>107.68810200436593</v>
      </c>
    </row>
    <row r="19" spans="1:13" ht="27.75" customHeight="1">
      <c r="A19" s="5" t="s">
        <v>5</v>
      </c>
      <c r="B19" s="60"/>
      <c r="C19" s="60"/>
      <c r="D19" s="157">
        <v>1495.982</v>
      </c>
      <c r="E19" s="157">
        <v>1506.615</v>
      </c>
      <c r="F19" s="157"/>
      <c r="G19" s="157"/>
      <c r="H19" s="157">
        <v>14555.597459999999</v>
      </c>
      <c r="I19" s="157">
        <v>12768.02</v>
      </c>
      <c r="J19" s="69">
        <f t="shared" si="1"/>
        <v>100.71077058413805</v>
      </c>
      <c r="K19" s="69"/>
      <c r="L19" s="69"/>
      <c r="M19" s="69">
        <f t="shared" si="0"/>
        <v>114.00042810083318</v>
      </c>
    </row>
    <row r="20" spans="1:10" ht="16.5">
      <c r="A20" s="225" t="s">
        <v>128</v>
      </c>
      <c r="B20" s="225"/>
      <c r="C20" s="225"/>
      <c r="D20" s="225"/>
      <c r="E20" s="225"/>
      <c r="F20" s="225"/>
      <c r="G20" s="225"/>
      <c r="H20" s="225"/>
      <c r="I20" s="225"/>
      <c r="J20" s="225"/>
    </row>
    <row r="21" ht="16.5">
      <c r="H21" s="166"/>
    </row>
    <row r="22" ht="16.5">
      <c r="H22" s="166"/>
    </row>
    <row r="23" ht="16.5">
      <c r="H23" s="166"/>
    </row>
    <row r="24" ht="16.5">
      <c r="H24" s="166"/>
    </row>
  </sheetData>
  <sheetProtection/>
  <mergeCells count="13">
    <mergeCell ref="A20:J20"/>
    <mergeCell ref="L3:M3"/>
    <mergeCell ref="M5:M8"/>
    <mergeCell ref="D4:D8"/>
    <mergeCell ref="B4:C8"/>
    <mergeCell ref="H4:H8"/>
    <mergeCell ref="K5:L8"/>
    <mergeCell ref="K9:L9"/>
    <mergeCell ref="B9:C9"/>
    <mergeCell ref="E4:E8"/>
    <mergeCell ref="A4:A8"/>
    <mergeCell ref="I4:I8"/>
    <mergeCell ref="J5:J8"/>
  </mergeCells>
  <printOptions/>
  <pageMargins left="0.51" right="0.16" top="0.63" bottom="0.47" header="0.26" footer="0.16"/>
  <pageSetup firstPageNumber="6" useFirstPageNumber="1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67"/>
  <sheetViews>
    <sheetView zoomScalePageLayoutView="0" workbookViewId="0" topLeftCell="A1">
      <selection activeCell="O17" sqref="O17"/>
    </sheetView>
  </sheetViews>
  <sheetFormatPr defaultColWidth="8.72265625" defaultRowHeight="16.5"/>
  <cols>
    <col min="1" max="1" width="21.0859375" style="0" customWidth="1"/>
    <col min="2" max="2" width="6.54296875" style="0" bestFit="1" customWidth="1"/>
    <col min="3" max="4" width="5.90625" style="0" bestFit="1" customWidth="1"/>
    <col min="5" max="5" width="5.99609375" style="0" bestFit="1" customWidth="1"/>
    <col min="6" max="6" width="7.8125" style="0" bestFit="1" customWidth="1"/>
    <col min="7" max="7" width="5.99609375" style="0" bestFit="1" customWidth="1"/>
    <col min="8" max="8" width="7.8125" style="0" bestFit="1" customWidth="1"/>
    <col min="9" max="9" width="6.99609375" style="0" bestFit="1" customWidth="1"/>
    <col min="10" max="10" width="8.54296875" style="0" bestFit="1" customWidth="1"/>
    <col min="11" max="11" width="8.0859375" style="0" bestFit="1" customWidth="1"/>
    <col min="12" max="12" width="5.54296875" style="0" bestFit="1" customWidth="1"/>
    <col min="13" max="13" width="8.0859375" style="0" bestFit="1" customWidth="1"/>
    <col min="14" max="14" width="5.54296875" style="0" bestFit="1" customWidth="1"/>
    <col min="15" max="15" width="10.18359375" style="0" bestFit="1" customWidth="1"/>
    <col min="17" max="17" width="9.18359375" style="0" bestFit="1" customWidth="1"/>
  </cols>
  <sheetData>
    <row r="1" spans="1:14" ht="16.5">
      <c r="A1" s="83" t="s">
        <v>7</v>
      </c>
      <c r="B1" s="167"/>
      <c r="C1" s="83"/>
      <c r="D1" s="83"/>
      <c r="E1" s="83"/>
      <c r="F1" s="83"/>
      <c r="G1" s="84"/>
      <c r="H1" s="84"/>
      <c r="I1" s="84"/>
      <c r="J1" s="84"/>
      <c r="K1" s="84"/>
      <c r="L1" s="84"/>
      <c r="M1" s="84"/>
      <c r="N1" s="84"/>
    </row>
    <row r="2" spans="1:14" ht="16.5">
      <c r="A2" s="237" t="s">
        <v>129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16.5">
      <c r="A3" s="84"/>
      <c r="B3" s="169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37.5" customHeight="1">
      <c r="A4" s="238" t="s">
        <v>13</v>
      </c>
      <c r="B4" s="239" t="s">
        <v>36</v>
      </c>
      <c r="C4" s="240" t="s">
        <v>125</v>
      </c>
      <c r="D4" s="241"/>
      <c r="E4" s="244" t="s">
        <v>130</v>
      </c>
      <c r="F4" s="244"/>
      <c r="G4" s="244" t="s">
        <v>131</v>
      </c>
      <c r="H4" s="244"/>
      <c r="I4" s="244" t="s">
        <v>132</v>
      </c>
      <c r="J4" s="244"/>
      <c r="K4" s="244" t="s">
        <v>134</v>
      </c>
      <c r="L4" s="244"/>
      <c r="M4" s="244" t="s">
        <v>133</v>
      </c>
      <c r="N4" s="244"/>
    </row>
    <row r="5" spans="1:14" ht="16.5">
      <c r="A5" s="238"/>
      <c r="B5" s="239"/>
      <c r="C5" s="242"/>
      <c r="D5" s="243"/>
      <c r="E5" s="129" t="s">
        <v>54</v>
      </c>
      <c r="F5" s="129" t="s">
        <v>65</v>
      </c>
      <c r="G5" s="129" t="s">
        <v>54</v>
      </c>
      <c r="H5" s="129" t="s">
        <v>65</v>
      </c>
      <c r="I5" s="129" t="s">
        <v>54</v>
      </c>
      <c r="J5" s="129" t="s">
        <v>65</v>
      </c>
      <c r="K5" s="129" t="s">
        <v>54</v>
      </c>
      <c r="L5" s="129" t="s">
        <v>65</v>
      </c>
      <c r="M5" s="129" t="s">
        <v>54</v>
      </c>
      <c r="N5" s="129" t="s">
        <v>65</v>
      </c>
    </row>
    <row r="6" spans="1:14" ht="16.5">
      <c r="A6" s="47" t="s">
        <v>10</v>
      </c>
      <c r="B6" s="168" t="s">
        <v>11</v>
      </c>
      <c r="C6" s="233">
        <v>1</v>
      </c>
      <c r="D6" s="234"/>
      <c r="E6" s="233">
        <v>2</v>
      </c>
      <c r="F6" s="234"/>
      <c r="G6" s="233">
        <v>3</v>
      </c>
      <c r="H6" s="234"/>
      <c r="I6" s="233">
        <v>4</v>
      </c>
      <c r="J6" s="234"/>
      <c r="K6" s="47">
        <v>5</v>
      </c>
      <c r="L6" s="47">
        <v>6</v>
      </c>
      <c r="M6" s="47">
        <v>7</v>
      </c>
      <c r="N6" s="47">
        <v>8</v>
      </c>
    </row>
    <row r="7" spans="1:14" ht="16.5">
      <c r="A7" s="183" t="s">
        <v>66</v>
      </c>
      <c r="B7" s="184"/>
      <c r="C7" s="86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7" ht="16.5">
      <c r="A8" s="185" t="s">
        <v>88</v>
      </c>
      <c r="B8" s="186" t="s">
        <v>89</v>
      </c>
      <c r="C8" s="91">
        <v>14300</v>
      </c>
      <c r="D8" s="91">
        <v>14600</v>
      </c>
      <c r="E8" s="91"/>
      <c r="F8" s="131">
        <f>1200113.58/1000</f>
        <v>1200.1135800000002</v>
      </c>
      <c r="G8" s="131"/>
      <c r="H8" s="131">
        <f>1320360/1000</f>
        <v>1320.36</v>
      </c>
      <c r="I8" s="131"/>
      <c r="J8" s="131">
        <f>12095479.83/1000</f>
        <v>12095.47983</v>
      </c>
      <c r="K8" s="92"/>
      <c r="L8" s="93">
        <f>H8/F8*100</f>
        <v>110.01958664612393</v>
      </c>
      <c r="M8" s="92"/>
      <c r="N8" s="93">
        <v>110.6</v>
      </c>
      <c r="O8" s="200">
        <f>H8+H36</f>
        <v>2495.72</v>
      </c>
      <c r="Q8" s="200">
        <f>J8+J36</f>
        <v>23158.74212</v>
      </c>
    </row>
    <row r="9" spans="1:14" ht="16.5">
      <c r="A9" s="187" t="s">
        <v>67</v>
      </c>
      <c r="B9" s="194" t="s">
        <v>89</v>
      </c>
      <c r="C9" s="94"/>
      <c r="D9" s="94"/>
      <c r="E9" s="94"/>
      <c r="F9" s="95">
        <f>211986/1000</f>
        <v>211.986</v>
      </c>
      <c r="G9" s="95"/>
      <c r="H9" s="95">
        <f>227381/1000</f>
        <v>227.381</v>
      </c>
      <c r="I9" s="95"/>
      <c r="J9" s="95">
        <f>2061685/1000</f>
        <v>2061.685</v>
      </c>
      <c r="K9" s="132"/>
      <c r="L9" s="107">
        <f>H9/F9*100</f>
        <v>107.26227203683263</v>
      </c>
      <c r="M9" s="96"/>
      <c r="N9" s="110">
        <v>106</v>
      </c>
    </row>
    <row r="10" spans="1:14" ht="16.5" hidden="1">
      <c r="A10" s="188" t="s">
        <v>69</v>
      </c>
      <c r="B10" s="189" t="s">
        <v>89</v>
      </c>
      <c r="C10" s="97"/>
      <c r="D10" s="97"/>
      <c r="E10" s="97"/>
      <c r="F10" s="98"/>
      <c r="G10" s="98"/>
      <c r="H10" s="98"/>
      <c r="I10" s="98"/>
      <c r="J10" s="98"/>
      <c r="K10" s="99"/>
      <c r="L10" s="107" t="e">
        <f>H10/F10*100</f>
        <v>#DIV/0!</v>
      </c>
      <c r="M10" s="99"/>
      <c r="N10" s="99"/>
    </row>
    <row r="11" spans="1:14" ht="16.5" hidden="1">
      <c r="A11" s="188" t="s">
        <v>68</v>
      </c>
      <c r="B11" s="189" t="s">
        <v>89</v>
      </c>
      <c r="C11" s="97"/>
      <c r="D11" s="97"/>
      <c r="E11" s="97"/>
      <c r="F11" s="98"/>
      <c r="G11" s="98"/>
      <c r="H11" s="98"/>
      <c r="I11" s="98"/>
      <c r="J11" s="98"/>
      <c r="K11" s="99"/>
      <c r="L11" s="107" t="e">
        <f>H11/F11*100</f>
        <v>#DIV/0!</v>
      </c>
      <c r="M11" s="99"/>
      <c r="N11" s="99"/>
    </row>
    <row r="12" spans="1:14" ht="16.5">
      <c r="A12" s="188" t="s">
        <v>55</v>
      </c>
      <c r="B12" s="189" t="s">
        <v>89</v>
      </c>
      <c r="C12" s="97"/>
      <c r="D12" s="97"/>
      <c r="E12" s="97"/>
      <c r="F12" s="134">
        <f>988127.58/1000</f>
        <v>988.12758</v>
      </c>
      <c r="G12" s="97"/>
      <c r="H12" s="101">
        <f>1092979/1000</f>
        <v>1092.979</v>
      </c>
      <c r="I12" s="97"/>
      <c r="J12" s="100">
        <f>10033794.83/1000</f>
        <v>10033.79483</v>
      </c>
      <c r="K12" s="102"/>
      <c r="L12" s="107">
        <f>H12/F12*100</f>
        <v>110.61112169341534</v>
      </c>
      <c r="M12" s="102"/>
      <c r="N12" s="107">
        <v>111.5990142293321</v>
      </c>
    </row>
    <row r="13" spans="1:14" ht="16.5">
      <c r="A13" s="185" t="s">
        <v>70</v>
      </c>
      <c r="B13" s="189"/>
      <c r="C13" s="97"/>
      <c r="D13" s="97"/>
      <c r="E13" s="97"/>
      <c r="F13" s="100"/>
      <c r="G13" s="100"/>
      <c r="H13" s="100"/>
      <c r="I13" s="100"/>
      <c r="J13" s="100"/>
      <c r="K13" s="102"/>
      <c r="L13" s="107"/>
      <c r="M13" s="102"/>
      <c r="N13" s="102"/>
    </row>
    <row r="14" spans="1:14" ht="16.5">
      <c r="A14" s="190" t="s">
        <v>145</v>
      </c>
      <c r="B14" s="191" t="s">
        <v>56</v>
      </c>
      <c r="C14" s="97"/>
      <c r="D14" s="97"/>
      <c r="E14" s="104"/>
      <c r="F14" s="104">
        <v>209425.31</v>
      </c>
      <c r="G14" s="105"/>
      <c r="H14" s="105">
        <v>229365</v>
      </c>
      <c r="I14" s="105"/>
      <c r="J14" s="105">
        <v>2124699.83</v>
      </c>
      <c r="K14" s="107"/>
      <c r="L14" s="107">
        <f>H14/F14*100</f>
        <v>109.52114622630856</v>
      </c>
      <c r="M14" s="106"/>
      <c r="N14" s="106">
        <v>116.55944352705757</v>
      </c>
    </row>
    <row r="15" spans="1:14" ht="16.5">
      <c r="A15" s="190" t="s">
        <v>90</v>
      </c>
      <c r="B15" s="191" t="s">
        <v>56</v>
      </c>
      <c r="C15" s="97"/>
      <c r="D15" s="97"/>
      <c r="E15" s="104"/>
      <c r="F15" s="104">
        <v>154340.05</v>
      </c>
      <c r="G15" s="105"/>
      <c r="H15" s="105">
        <v>166369</v>
      </c>
      <c r="I15" s="105"/>
      <c r="J15" s="105">
        <v>1519357.47</v>
      </c>
      <c r="K15" s="107"/>
      <c r="L15" s="107">
        <f aca="true" t="shared" si="0" ref="L15:L34">H15/F15*100</f>
        <v>107.79379687903432</v>
      </c>
      <c r="M15" s="106"/>
      <c r="N15" s="106">
        <v>109.4689416016779</v>
      </c>
    </row>
    <row r="16" spans="1:15" ht="16.5">
      <c r="A16" s="192" t="s">
        <v>76</v>
      </c>
      <c r="B16" s="191" t="s">
        <v>56</v>
      </c>
      <c r="C16" s="97"/>
      <c r="D16" s="97"/>
      <c r="E16" s="104"/>
      <c r="F16" s="104">
        <v>120077.11</v>
      </c>
      <c r="G16" s="105"/>
      <c r="H16" s="105">
        <v>132578</v>
      </c>
      <c r="I16" s="105"/>
      <c r="J16" s="105">
        <v>1038496.88</v>
      </c>
      <c r="K16" s="107"/>
      <c r="L16" s="107">
        <f t="shared" si="0"/>
        <v>110.41071857908639</v>
      </c>
      <c r="M16" s="106"/>
      <c r="N16" s="106">
        <v>122.57336669494931</v>
      </c>
      <c r="O16" s="205">
        <f>J8-J36</f>
        <v>1032.2175400000015</v>
      </c>
    </row>
    <row r="17" spans="1:14" ht="16.5">
      <c r="A17" s="192" t="s">
        <v>75</v>
      </c>
      <c r="B17" s="191" t="s">
        <v>56</v>
      </c>
      <c r="C17" s="97"/>
      <c r="D17" s="97"/>
      <c r="E17" s="104"/>
      <c r="F17" s="104">
        <v>94366.48</v>
      </c>
      <c r="G17" s="105"/>
      <c r="H17" s="105">
        <v>95598</v>
      </c>
      <c r="I17" s="105"/>
      <c r="J17" s="105">
        <v>944630.46</v>
      </c>
      <c r="K17" s="107"/>
      <c r="L17" s="107">
        <f t="shared" si="0"/>
        <v>101.3050396708662</v>
      </c>
      <c r="M17" s="106"/>
      <c r="N17" s="106">
        <v>96.06762218426626</v>
      </c>
    </row>
    <row r="18" spans="1:14" ht="25.5">
      <c r="A18" s="190" t="s">
        <v>77</v>
      </c>
      <c r="B18" s="191" t="s">
        <v>56</v>
      </c>
      <c r="C18" s="97"/>
      <c r="D18" s="97"/>
      <c r="E18" s="104"/>
      <c r="F18" s="104">
        <v>77789.51</v>
      </c>
      <c r="G18" s="105"/>
      <c r="H18" s="105">
        <v>79016</v>
      </c>
      <c r="I18" s="105"/>
      <c r="J18" s="105">
        <v>767586.75</v>
      </c>
      <c r="K18" s="107"/>
      <c r="L18" s="107">
        <f t="shared" si="0"/>
        <v>101.57667788368896</v>
      </c>
      <c r="M18" s="106"/>
      <c r="N18" s="106">
        <v>100.14034371326699</v>
      </c>
    </row>
    <row r="19" spans="1:14" ht="16.5">
      <c r="A19" s="190" t="s">
        <v>78</v>
      </c>
      <c r="B19" s="191" t="s">
        <v>56</v>
      </c>
      <c r="C19" s="97"/>
      <c r="D19" s="97"/>
      <c r="E19" s="104"/>
      <c r="F19" s="104">
        <v>62576.87</v>
      </c>
      <c r="G19" s="105"/>
      <c r="H19" s="105">
        <v>68219</v>
      </c>
      <c r="I19" s="105"/>
      <c r="J19" s="105">
        <v>613541.48</v>
      </c>
      <c r="K19" s="102"/>
      <c r="L19" s="107">
        <f t="shared" si="0"/>
        <v>109.01631864936677</v>
      </c>
      <c r="M19" s="106"/>
      <c r="N19" s="106">
        <v>117.0903836953723</v>
      </c>
    </row>
    <row r="20" spans="1:14" ht="16.5">
      <c r="A20" s="190" t="s">
        <v>102</v>
      </c>
      <c r="B20" s="191" t="s">
        <v>56</v>
      </c>
      <c r="C20" s="97"/>
      <c r="D20" s="97"/>
      <c r="E20" s="104"/>
      <c r="F20" s="104">
        <v>43619.49</v>
      </c>
      <c r="G20" s="105"/>
      <c r="H20" s="105">
        <v>45215</v>
      </c>
      <c r="I20" s="105"/>
      <c r="J20" s="105">
        <v>454500.89</v>
      </c>
      <c r="K20" s="107"/>
      <c r="L20" s="107">
        <f t="shared" si="0"/>
        <v>103.65779150558616</v>
      </c>
      <c r="M20" s="106"/>
      <c r="N20" s="106">
        <v>100.4427805229874</v>
      </c>
    </row>
    <row r="21" spans="1:14" ht="16.5">
      <c r="A21" s="190" t="s">
        <v>72</v>
      </c>
      <c r="B21" s="191" t="s">
        <v>12</v>
      </c>
      <c r="C21" s="97"/>
      <c r="D21" s="97"/>
      <c r="E21" s="104">
        <v>23328</v>
      </c>
      <c r="F21" s="104">
        <v>42352.6</v>
      </c>
      <c r="G21" s="105">
        <v>24015</v>
      </c>
      <c r="H21" s="105">
        <v>43599.8666409465</v>
      </c>
      <c r="I21" s="105">
        <v>214683</v>
      </c>
      <c r="J21" s="105">
        <v>419388.27664094645</v>
      </c>
      <c r="K21" s="107">
        <f>G21/E21*100</f>
        <v>102.94495884773663</v>
      </c>
      <c r="L21" s="107">
        <f t="shared" si="0"/>
        <v>102.94495884773663</v>
      </c>
      <c r="M21" s="107">
        <v>49.27301061966807</v>
      </c>
      <c r="N21" s="106">
        <v>76.79440229715551</v>
      </c>
    </row>
    <row r="22" spans="1:14" ht="25.5">
      <c r="A22" s="190" t="s">
        <v>79</v>
      </c>
      <c r="B22" s="191" t="s">
        <v>56</v>
      </c>
      <c r="C22" s="97"/>
      <c r="D22" s="97"/>
      <c r="E22" s="104"/>
      <c r="F22" s="104">
        <v>31337.72</v>
      </c>
      <c r="G22" s="105"/>
      <c r="H22" s="105">
        <v>34589</v>
      </c>
      <c r="I22" s="105"/>
      <c r="J22" s="105">
        <v>329705.1</v>
      </c>
      <c r="K22" s="102"/>
      <c r="L22" s="107">
        <f t="shared" si="0"/>
        <v>110.37497303568988</v>
      </c>
      <c r="M22" s="107"/>
      <c r="N22" s="106">
        <v>110.02519227581035</v>
      </c>
    </row>
    <row r="23" spans="1:14" ht="25.5">
      <c r="A23" s="190" t="s">
        <v>146</v>
      </c>
      <c r="B23" s="191" t="s">
        <v>56</v>
      </c>
      <c r="C23" s="97"/>
      <c r="D23" s="97"/>
      <c r="E23" s="104"/>
      <c r="F23" s="104">
        <v>31550.49</v>
      </c>
      <c r="G23" s="105"/>
      <c r="H23" s="105">
        <v>34658</v>
      </c>
      <c r="I23" s="105"/>
      <c r="J23" s="105">
        <v>271661.78</v>
      </c>
      <c r="K23" s="102"/>
      <c r="L23" s="107">
        <f t="shared" si="0"/>
        <v>109.84932405170251</v>
      </c>
      <c r="M23" s="107"/>
      <c r="N23" s="106">
        <v>165.38273378071486</v>
      </c>
    </row>
    <row r="24" spans="1:14" ht="16.5">
      <c r="A24" s="190" t="s">
        <v>71</v>
      </c>
      <c r="B24" s="191" t="s">
        <v>12</v>
      </c>
      <c r="C24" s="97"/>
      <c r="D24" s="97"/>
      <c r="E24" s="104">
        <v>3373</v>
      </c>
      <c r="F24" s="104">
        <v>24023.54</v>
      </c>
      <c r="G24" s="105">
        <v>3612</v>
      </c>
      <c r="H24" s="105">
        <v>25725.77126593537</v>
      </c>
      <c r="I24" s="105">
        <v>33726</v>
      </c>
      <c r="J24" s="105">
        <v>240743.05126593536</v>
      </c>
      <c r="K24" s="107">
        <f>G24/E24*100</f>
        <v>107.0856804032019</v>
      </c>
      <c r="L24" s="107">
        <f t="shared" si="0"/>
        <v>107.0856804032019</v>
      </c>
      <c r="M24" s="107">
        <v>119.11421911421911</v>
      </c>
      <c r="N24" s="106">
        <v>129.2509217834787</v>
      </c>
    </row>
    <row r="25" spans="1:14" ht="16.5">
      <c r="A25" s="192" t="s">
        <v>80</v>
      </c>
      <c r="B25" s="191" t="s">
        <v>56</v>
      </c>
      <c r="C25" s="97"/>
      <c r="D25" s="97"/>
      <c r="E25" s="104"/>
      <c r="F25" s="104">
        <v>22603.04</v>
      </c>
      <c r="G25" s="105"/>
      <c r="H25" s="105">
        <v>22959</v>
      </c>
      <c r="I25" s="105"/>
      <c r="J25" s="105">
        <v>232709.1</v>
      </c>
      <c r="K25" s="107"/>
      <c r="L25" s="107">
        <f t="shared" si="0"/>
        <v>101.57483241192335</v>
      </c>
      <c r="M25" s="107"/>
      <c r="N25" s="106">
        <v>101.23641062005422</v>
      </c>
    </row>
    <row r="26" spans="1:14" ht="16.5">
      <c r="A26" s="190" t="s">
        <v>81</v>
      </c>
      <c r="B26" s="191" t="s">
        <v>56</v>
      </c>
      <c r="C26" s="97"/>
      <c r="D26" s="97"/>
      <c r="E26" s="104"/>
      <c r="F26" s="104">
        <v>20199.45</v>
      </c>
      <c r="G26" s="105"/>
      <c r="H26" s="105">
        <v>21635</v>
      </c>
      <c r="I26" s="105"/>
      <c r="J26" s="105">
        <v>218157.2</v>
      </c>
      <c r="K26" s="107"/>
      <c r="L26" s="107">
        <f t="shared" si="0"/>
        <v>107.10687667238463</v>
      </c>
      <c r="M26" s="107"/>
      <c r="N26" s="106">
        <v>120.97373573032537</v>
      </c>
    </row>
    <row r="27" spans="1:14" ht="16.5">
      <c r="A27" s="190" t="s">
        <v>148</v>
      </c>
      <c r="B27" s="191" t="s">
        <v>12</v>
      </c>
      <c r="C27" s="97"/>
      <c r="D27" s="97"/>
      <c r="E27" s="104">
        <v>13102</v>
      </c>
      <c r="F27" s="104">
        <v>19035.72</v>
      </c>
      <c r="G27" s="105">
        <v>13598</v>
      </c>
      <c r="H27" s="105">
        <v>19756.35174477179</v>
      </c>
      <c r="I27" s="105">
        <v>131745</v>
      </c>
      <c r="J27" s="105">
        <v>192728.4217447718</v>
      </c>
      <c r="K27" s="107">
        <f>G27/E27*100</f>
        <v>103.785681575332</v>
      </c>
      <c r="L27" s="107">
        <f t="shared" si="0"/>
        <v>103.78568157533199</v>
      </c>
      <c r="M27" s="107">
        <v>84.63638699730181</v>
      </c>
      <c r="N27" s="106">
        <v>98.39918975584814</v>
      </c>
    </row>
    <row r="28" spans="1:14" ht="16.5">
      <c r="A28" s="190" t="s">
        <v>83</v>
      </c>
      <c r="B28" s="191" t="s">
        <v>56</v>
      </c>
      <c r="C28" s="97"/>
      <c r="D28" s="97"/>
      <c r="E28" s="104"/>
      <c r="F28" s="104">
        <v>9567.51</v>
      </c>
      <c r="G28" s="105"/>
      <c r="H28" s="105">
        <v>9616</v>
      </c>
      <c r="I28" s="105"/>
      <c r="J28" s="105">
        <v>150419.23</v>
      </c>
      <c r="K28" s="107"/>
      <c r="L28" s="107">
        <f t="shared" si="0"/>
        <v>100.50681943368755</v>
      </c>
      <c r="M28" s="107"/>
      <c r="N28" s="106">
        <v>155.51396065958437</v>
      </c>
    </row>
    <row r="29" spans="1:14" ht="16.5">
      <c r="A29" s="190" t="s">
        <v>82</v>
      </c>
      <c r="B29" s="191" t="s">
        <v>56</v>
      </c>
      <c r="C29" s="97"/>
      <c r="D29" s="97"/>
      <c r="E29" s="103"/>
      <c r="F29" s="104">
        <v>13446.93</v>
      </c>
      <c r="G29" s="105"/>
      <c r="H29" s="105">
        <v>14898</v>
      </c>
      <c r="I29" s="105"/>
      <c r="J29" s="105">
        <v>136487.16</v>
      </c>
      <c r="K29" s="107"/>
      <c r="L29" s="107">
        <f t="shared" si="0"/>
        <v>110.79108763115445</v>
      </c>
      <c r="M29" s="107"/>
      <c r="N29" s="106">
        <v>92.8975553937617</v>
      </c>
    </row>
    <row r="30" spans="1:14" ht="16.5">
      <c r="A30" s="190" t="s">
        <v>144</v>
      </c>
      <c r="B30" s="191" t="s">
        <v>12</v>
      </c>
      <c r="C30" s="97"/>
      <c r="D30" s="97"/>
      <c r="E30" s="104">
        <v>6612</v>
      </c>
      <c r="F30" s="104">
        <v>10285.71</v>
      </c>
      <c r="G30" s="105">
        <v>6928</v>
      </c>
      <c r="H30" s="105">
        <v>10777.283557168783</v>
      </c>
      <c r="I30" s="105">
        <v>70671</v>
      </c>
      <c r="J30" s="105">
        <v>121941.93355716878</v>
      </c>
      <c r="K30" s="107">
        <f>G30/E30*100</f>
        <v>104.77918935269209</v>
      </c>
      <c r="L30" s="107">
        <f t="shared" si="0"/>
        <v>104.77918935269209</v>
      </c>
      <c r="M30" s="107">
        <v>122.1160492120542</v>
      </c>
      <c r="N30" s="106">
        <v>112.31145123653812</v>
      </c>
    </row>
    <row r="31" spans="1:14" ht="16.5">
      <c r="A31" s="190" t="s">
        <v>147</v>
      </c>
      <c r="B31" s="191" t="s">
        <v>56</v>
      </c>
      <c r="C31" s="97"/>
      <c r="D31" s="97"/>
      <c r="E31" s="104"/>
      <c r="F31" s="104">
        <v>9685.64</v>
      </c>
      <c r="G31" s="105"/>
      <c r="H31" s="105">
        <v>10921</v>
      </c>
      <c r="I31" s="105"/>
      <c r="J31" s="105">
        <v>106506.38</v>
      </c>
      <c r="K31" s="107"/>
      <c r="L31" s="107">
        <f t="shared" si="0"/>
        <v>112.75455209980963</v>
      </c>
      <c r="M31" s="107"/>
      <c r="N31" s="106">
        <v>104.12712720688626</v>
      </c>
    </row>
    <row r="32" spans="1:14" ht="16.5">
      <c r="A32" s="190" t="s">
        <v>84</v>
      </c>
      <c r="B32" s="191" t="s">
        <v>56</v>
      </c>
      <c r="C32" s="97"/>
      <c r="D32" s="97"/>
      <c r="E32" s="104"/>
      <c r="F32" s="104">
        <v>7216.77</v>
      </c>
      <c r="G32" s="105"/>
      <c r="H32" s="105">
        <v>7514</v>
      </c>
      <c r="I32" s="105"/>
      <c r="J32" s="105">
        <v>74587.74</v>
      </c>
      <c r="K32" s="107"/>
      <c r="L32" s="107">
        <f t="shared" si="0"/>
        <v>104.11860153503576</v>
      </c>
      <c r="M32" s="107"/>
      <c r="N32" s="106">
        <v>103.25837887047223</v>
      </c>
    </row>
    <row r="33" spans="1:16" ht="16.5">
      <c r="A33" s="190" t="s">
        <v>73</v>
      </c>
      <c r="B33" s="191" t="s">
        <v>12</v>
      </c>
      <c r="C33" s="97"/>
      <c r="D33" s="97"/>
      <c r="E33" s="104">
        <v>580</v>
      </c>
      <c r="F33" s="104">
        <v>6400.77</v>
      </c>
      <c r="G33" s="105">
        <v>610</v>
      </c>
      <c r="H33" s="105">
        <v>6731.844310344828</v>
      </c>
      <c r="I33" s="105">
        <v>5714</v>
      </c>
      <c r="J33" s="105">
        <v>59533.49431034483</v>
      </c>
      <c r="K33" s="107">
        <f>G33/E33*100</f>
        <v>105.17241379310344</v>
      </c>
      <c r="L33" s="107">
        <f t="shared" si="0"/>
        <v>105.17241379310344</v>
      </c>
      <c r="M33" s="107">
        <v>81.02665910380034</v>
      </c>
      <c r="N33" s="106">
        <v>110.13051412992534</v>
      </c>
      <c r="O33" s="201"/>
      <c r="P33" s="201"/>
    </row>
    <row r="34" spans="1:14" ht="16.5">
      <c r="A34" s="190" t="s">
        <v>74</v>
      </c>
      <c r="B34" s="191" t="s">
        <v>12</v>
      </c>
      <c r="C34" s="97"/>
      <c r="D34" s="97"/>
      <c r="E34" s="104">
        <v>2686</v>
      </c>
      <c r="F34" s="104">
        <v>3878.64</v>
      </c>
      <c r="G34" s="105">
        <v>2746</v>
      </c>
      <c r="H34" s="105">
        <v>3965.281250930752</v>
      </c>
      <c r="I34" s="105">
        <v>20127</v>
      </c>
      <c r="J34" s="105">
        <v>30491.28125093075</v>
      </c>
      <c r="K34" s="107">
        <f>G34/E34*100</f>
        <v>102.23380491437082</v>
      </c>
      <c r="L34" s="107">
        <f t="shared" si="0"/>
        <v>102.23380491437082</v>
      </c>
      <c r="M34" s="107">
        <v>102.45355052176126</v>
      </c>
      <c r="N34" s="106">
        <v>86.2056687837786</v>
      </c>
    </row>
    <row r="35" spans="1:14" ht="16.5">
      <c r="A35" s="193" t="s">
        <v>85</v>
      </c>
      <c r="B35" s="194"/>
      <c r="C35" s="94"/>
      <c r="D35" s="94"/>
      <c r="E35" s="94"/>
      <c r="F35" s="94"/>
      <c r="G35" s="94"/>
      <c r="H35" s="94"/>
      <c r="I35" s="94"/>
      <c r="J35" s="94"/>
      <c r="K35" s="96"/>
      <c r="L35" s="107"/>
      <c r="M35" s="96"/>
      <c r="N35" s="96"/>
    </row>
    <row r="36" spans="1:14" ht="16.5">
      <c r="A36" s="185" t="s">
        <v>87</v>
      </c>
      <c r="B36" s="186" t="s">
        <v>89</v>
      </c>
      <c r="C36" s="91">
        <v>13800</v>
      </c>
      <c r="D36" s="91">
        <v>13900</v>
      </c>
      <c r="E36" s="91"/>
      <c r="F36" s="135">
        <f>1106580.2/1000</f>
        <v>1106.5801999999999</v>
      </c>
      <c r="G36" s="91"/>
      <c r="H36" s="108">
        <f>1175360/1000</f>
        <v>1175.36</v>
      </c>
      <c r="I36" s="91"/>
      <c r="J36" s="109">
        <f>11063262.29/1000</f>
        <v>11063.262289999999</v>
      </c>
      <c r="K36" s="92"/>
      <c r="L36" s="93">
        <f>H36/F36*100</f>
        <v>106.21552780358803</v>
      </c>
      <c r="M36" s="92"/>
      <c r="N36" s="136">
        <v>106.30560688947162</v>
      </c>
    </row>
    <row r="37" spans="1:14" ht="16.5">
      <c r="A37" s="187" t="s">
        <v>67</v>
      </c>
      <c r="B37" s="194" t="s">
        <v>89</v>
      </c>
      <c r="C37" s="94"/>
      <c r="D37" s="94"/>
      <c r="E37" s="94"/>
      <c r="F37" s="95">
        <f>191901/1000</f>
        <v>191.901</v>
      </c>
      <c r="G37" s="95"/>
      <c r="H37" s="95">
        <f>194551/1000</f>
        <v>194.551</v>
      </c>
      <c r="I37" s="95"/>
      <c r="J37" s="95">
        <f>1934605/1000</f>
        <v>1934.605</v>
      </c>
      <c r="K37" s="96"/>
      <c r="L37" s="107">
        <f aca="true" t="shared" si="1" ref="L37:L65">H37/F37*100</f>
        <v>101.38092037039932</v>
      </c>
      <c r="M37" s="96"/>
      <c r="N37" s="164">
        <v>105.2</v>
      </c>
    </row>
    <row r="38" spans="1:14" ht="16.5" hidden="1">
      <c r="A38" s="188" t="s">
        <v>69</v>
      </c>
      <c r="B38" s="189" t="s">
        <v>89</v>
      </c>
      <c r="C38" s="97"/>
      <c r="D38" s="97"/>
      <c r="E38" s="97"/>
      <c r="F38" s="97"/>
      <c r="G38" s="97"/>
      <c r="H38" s="97"/>
      <c r="I38" s="97"/>
      <c r="J38" s="97"/>
      <c r="K38" s="102"/>
      <c r="L38" s="107" t="e">
        <f t="shared" si="1"/>
        <v>#DIV/0!</v>
      </c>
      <c r="M38" s="102"/>
      <c r="N38" s="137"/>
    </row>
    <row r="39" spans="1:14" ht="16.5" hidden="1">
      <c r="A39" s="188" t="s">
        <v>68</v>
      </c>
      <c r="B39" s="189" t="s">
        <v>89</v>
      </c>
      <c r="C39" s="97"/>
      <c r="D39" s="97"/>
      <c r="E39" s="97"/>
      <c r="F39" s="97"/>
      <c r="G39" s="97"/>
      <c r="H39" s="97"/>
      <c r="I39" s="97"/>
      <c r="J39" s="97"/>
      <c r="K39" s="102"/>
      <c r="L39" s="107" t="e">
        <f t="shared" si="1"/>
        <v>#DIV/0!</v>
      </c>
      <c r="M39" s="102"/>
      <c r="N39" s="137"/>
    </row>
    <row r="40" spans="1:14" ht="16.5">
      <c r="A40" s="187" t="s">
        <v>55</v>
      </c>
      <c r="B40" s="194" t="s">
        <v>89</v>
      </c>
      <c r="C40" s="94"/>
      <c r="D40" s="94"/>
      <c r="E40" s="94"/>
      <c r="F40" s="111">
        <f>914679.2/1000</f>
        <v>914.6791999999999</v>
      </c>
      <c r="G40" s="94"/>
      <c r="H40" s="112">
        <f>980809/1000</f>
        <v>980.809</v>
      </c>
      <c r="I40" s="94"/>
      <c r="J40" s="95">
        <f>9128657.29/1000</f>
        <v>9128.65729</v>
      </c>
      <c r="K40" s="96"/>
      <c r="L40" s="107">
        <f t="shared" si="1"/>
        <v>107.22983533461787</v>
      </c>
      <c r="M40" s="96"/>
      <c r="N40" s="138">
        <v>106.54769559872281</v>
      </c>
    </row>
    <row r="41" spans="1:14" ht="16.5">
      <c r="A41" s="185" t="s">
        <v>86</v>
      </c>
      <c r="B41" s="189"/>
      <c r="C41" s="97"/>
      <c r="D41" s="97"/>
      <c r="E41" s="97"/>
      <c r="F41" s="97"/>
      <c r="G41" s="97"/>
      <c r="H41" s="97"/>
      <c r="I41" s="97"/>
      <c r="J41" s="97"/>
      <c r="K41" s="102"/>
      <c r="L41" s="107"/>
      <c r="M41" s="102"/>
      <c r="N41" s="102"/>
    </row>
    <row r="42" spans="1:14" ht="16.5">
      <c r="A42" s="195" t="s">
        <v>104</v>
      </c>
      <c r="B42" s="196" t="s">
        <v>155</v>
      </c>
      <c r="C42" s="102"/>
      <c r="D42" s="102"/>
      <c r="E42" s="97"/>
      <c r="F42" s="97">
        <v>119246.94</v>
      </c>
      <c r="G42" s="97"/>
      <c r="H42" s="97">
        <v>121793</v>
      </c>
      <c r="I42" s="97"/>
      <c r="J42" s="97">
        <v>1233721.95</v>
      </c>
      <c r="K42" s="102"/>
      <c r="L42" s="107">
        <f t="shared" si="1"/>
        <v>102.13511558451731</v>
      </c>
      <c r="M42" s="102"/>
      <c r="N42" s="107">
        <v>110.6188603119269</v>
      </c>
    </row>
    <row r="43" spans="1:14" ht="16.5">
      <c r="A43" s="195" t="s">
        <v>150</v>
      </c>
      <c r="B43" s="196" t="s">
        <v>12</v>
      </c>
      <c r="C43" s="97"/>
      <c r="D43" s="97"/>
      <c r="E43" s="113">
        <v>67369</v>
      </c>
      <c r="F43" s="114">
        <v>86017.56</v>
      </c>
      <c r="G43" s="113">
        <v>67472</v>
      </c>
      <c r="H43" s="114">
        <v>86149.07165491546</v>
      </c>
      <c r="I43" s="113">
        <v>547201</v>
      </c>
      <c r="J43" s="113">
        <v>842376.2316549155</v>
      </c>
      <c r="K43" s="107"/>
      <c r="L43" s="107">
        <f t="shared" si="1"/>
        <v>100.15288931110749</v>
      </c>
      <c r="M43" s="170">
        <v>119.07192827844328</v>
      </c>
      <c r="N43" s="115">
        <v>90.49460960748729</v>
      </c>
    </row>
    <row r="44" spans="1:14" ht="16.5">
      <c r="A44" s="195" t="s">
        <v>100</v>
      </c>
      <c r="B44" s="196" t="s">
        <v>155</v>
      </c>
      <c r="C44" s="102"/>
      <c r="D44" s="102"/>
      <c r="E44" s="97"/>
      <c r="F44" s="97">
        <v>78768.11</v>
      </c>
      <c r="G44" s="97"/>
      <c r="H44" s="97">
        <v>83256</v>
      </c>
      <c r="I44" s="97"/>
      <c r="J44" s="97">
        <v>776995.06</v>
      </c>
      <c r="K44" s="102"/>
      <c r="L44" s="107">
        <f t="shared" si="1"/>
        <v>105.69759766991997</v>
      </c>
      <c r="M44" s="102"/>
      <c r="N44" s="107">
        <v>113.86587584334742</v>
      </c>
    </row>
    <row r="45" spans="1:14" ht="16.5">
      <c r="A45" s="195" t="s">
        <v>101</v>
      </c>
      <c r="B45" s="196" t="s">
        <v>156</v>
      </c>
      <c r="C45" s="102"/>
      <c r="D45" s="102"/>
      <c r="E45" s="97">
        <v>92933</v>
      </c>
      <c r="F45" s="97">
        <v>71416.88</v>
      </c>
      <c r="G45" s="97">
        <v>95125</v>
      </c>
      <c r="H45" s="97">
        <v>73101.38174814114</v>
      </c>
      <c r="I45" s="97">
        <v>945353</v>
      </c>
      <c r="J45" s="97">
        <v>774771.8517481411</v>
      </c>
      <c r="K45" s="102"/>
      <c r="L45" s="107">
        <f t="shared" si="1"/>
        <v>102.35868851753413</v>
      </c>
      <c r="M45" s="107">
        <v>37.037343208359715</v>
      </c>
      <c r="N45" s="107">
        <v>86.2141015327596</v>
      </c>
    </row>
    <row r="46" spans="1:14" ht="16.5">
      <c r="A46" s="195" t="s">
        <v>83</v>
      </c>
      <c r="B46" s="196" t="s">
        <v>155</v>
      </c>
      <c r="C46" s="97"/>
      <c r="D46" s="97"/>
      <c r="E46" s="113"/>
      <c r="F46" s="114">
        <v>68820.44</v>
      </c>
      <c r="G46" s="113"/>
      <c r="H46" s="114">
        <v>75147</v>
      </c>
      <c r="I46" s="113"/>
      <c r="J46" s="113">
        <v>742940.59</v>
      </c>
      <c r="K46" s="107"/>
      <c r="L46" s="107">
        <f t="shared" si="1"/>
        <v>109.19285026367167</v>
      </c>
      <c r="M46" s="170"/>
      <c r="N46" s="115">
        <v>101.0676769816814</v>
      </c>
    </row>
    <row r="47" spans="1:14" ht="16.5">
      <c r="A47" s="195" t="s">
        <v>149</v>
      </c>
      <c r="B47" s="196" t="s">
        <v>155</v>
      </c>
      <c r="C47" s="97"/>
      <c r="D47" s="97"/>
      <c r="E47" s="113"/>
      <c r="F47" s="114">
        <v>79465.38</v>
      </c>
      <c r="G47" s="113"/>
      <c r="H47" s="114">
        <v>80147</v>
      </c>
      <c r="I47" s="113"/>
      <c r="J47" s="113">
        <v>627046.2</v>
      </c>
      <c r="K47" s="107"/>
      <c r="L47" s="107">
        <f t="shared" si="1"/>
        <v>100.85775717677308</v>
      </c>
      <c r="M47" s="170"/>
      <c r="N47" s="115">
        <v>94.57629239954186</v>
      </c>
    </row>
    <row r="48" spans="1:14" ht="16.5">
      <c r="A48" s="195" t="s">
        <v>103</v>
      </c>
      <c r="B48" s="196" t="s">
        <v>156</v>
      </c>
      <c r="C48" s="102"/>
      <c r="D48" s="102"/>
      <c r="E48" s="97">
        <v>17121</v>
      </c>
      <c r="F48" s="97">
        <v>57414.77</v>
      </c>
      <c r="G48" s="97">
        <v>17014</v>
      </c>
      <c r="H48" s="97">
        <v>57055.94864669119</v>
      </c>
      <c r="I48" s="97">
        <v>248948</v>
      </c>
      <c r="J48" s="97">
        <v>584920.6986466912</v>
      </c>
      <c r="K48" s="102"/>
      <c r="L48" s="107">
        <f t="shared" si="1"/>
        <v>99.37503650487704</v>
      </c>
      <c r="M48" s="107">
        <v>162.13674434356724</v>
      </c>
      <c r="N48" s="171">
        <v>92.74700463014452</v>
      </c>
    </row>
    <row r="49" spans="1:14" ht="25.5">
      <c r="A49" s="195" t="s">
        <v>152</v>
      </c>
      <c r="B49" s="196" t="s">
        <v>155</v>
      </c>
      <c r="C49" s="102"/>
      <c r="D49" s="102"/>
      <c r="E49" s="97"/>
      <c r="F49" s="97">
        <v>54118.62</v>
      </c>
      <c r="G49" s="97"/>
      <c r="H49" s="97">
        <v>58147</v>
      </c>
      <c r="I49" s="97"/>
      <c r="J49" s="97">
        <v>562408.21</v>
      </c>
      <c r="K49" s="102"/>
      <c r="L49" s="107">
        <f t="shared" si="1"/>
        <v>107.44361182897863</v>
      </c>
      <c r="M49" s="107"/>
      <c r="N49" s="171">
        <v>112.05893775734923</v>
      </c>
    </row>
    <row r="50" spans="1:14" ht="16.5">
      <c r="A50" s="195" t="s">
        <v>151</v>
      </c>
      <c r="B50" s="196" t="s">
        <v>156</v>
      </c>
      <c r="C50" s="102"/>
      <c r="D50" s="102"/>
      <c r="E50" s="97">
        <v>31927</v>
      </c>
      <c r="F50" s="97">
        <v>52592.39</v>
      </c>
      <c r="G50" s="97">
        <v>32124</v>
      </c>
      <c r="H50" s="97">
        <v>52916.902194380935</v>
      </c>
      <c r="I50" s="97">
        <v>354331</v>
      </c>
      <c r="J50" s="97">
        <v>439319.8821943809</v>
      </c>
      <c r="K50" s="102"/>
      <c r="L50" s="107">
        <f t="shared" si="1"/>
        <v>100.6170326056316</v>
      </c>
      <c r="M50" s="107">
        <v>168.44349578809258</v>
      </c>
      <c r="N50" s="171">
        <v>104.18078567690267</v>
      </c>
    </row>
    <row r="51" spans="1:14" ht="16.5">
      <c r="A51" s="195" t="s">
        <v>94</v>
      </c>
      <c r="B51" s="196" t="s">
        <v>155</v>
      </c>
      <c r="C51" s="97"/>
      <c r="D51" s="97"/>
      <c r="E51" s="113"/>
      <c r="F51" s="114">
        <v>39742.15</v>
      </c>
      <c r="G51" s="113"/>
      <c r="H51" s="114">
        <v>40223</v>
      </c>
      <c r="I51" s="113"/>
      <c r="J51" s="113">
        <v>405329.49</v>
      </c>
      <c r="K51" s="107"/>
      <c r="L51" s="107">
        <f t="shared" si="1"/>
        <v>101.20992447565116</v>
      </c>
      <c r="M51" s="170"/>
      <c r="N51" s="115">
        <v>101.23194029203626</v>
      </c>
    </row>
    <row r="52" spans="1:14" ht="16.5">
      <c r="A52" s="195" t="s">
        <v>75</v>
      </c>
      <c r="B52" s="196" t="s">
        <v>156</v>
      </c>
      <c r="C52" s="102"/>
      <c r="D52" s="102"/>
      <c r="E52" s="97">
        <v>15834</v>
      </c>
      <c r="F52" s="97">
        <v>31049.51</v>
      </c>
      <c r="G52" s="97">
        <v>17258</v>
      </c>
      <c r="H52" s="97">
        <v>33841.887304534546</v>
      </c>
      <c r="I52" s="97">
        <v>189034</v>
      </c>
      <c r="J52" s="97">
        <v>366423.12730453454</v>
      </c>
      <c r="K52" s="102"/>
      <c r="L52" s="107">
        <f t="shared" si="1"/>
        <v>108.99330554502968</v>
      </c>
      <c r="M52" s="107">
        <v>111.28156825807972</v>
      </c>
      <c r="N52" s="171">
        <v>98.80203549129476</v>
      </c>
    </row>
    <row r="53" spans="1:14" ht="16.5">
      <c r="A53" s="197" t="s">
        <v>91</v>
      </c>
      <c r="B53" s="196" t="s">
        <v>156</v>
      </c>
      <c r="C53" s="97"/>
      <c r="D53" s="97"/>
      <c r="E53" s="113">
        <v>151313</v>
      </c>
      <c r="F53" s="114">
        <v>31166.87</v>
      </c>
      <c r="G53" s="113">
        <v>157125</v>
      </c>
      <c r="H53" s="114">
        <v>32364.003415106432</v>
      </c>
      <c r="I53" s="113">
        <v>1473535</v>
      </c>
      <c r="J53" s="113">
        <v>340005.08341510646</v>
      </c>
      <c r="K53" s="107"/>
      <c r="L53" s="107">
        <f t="shared" si="1"/>
        <v>103.8410447218679</v>
      </c>
      <c r="M53" s="170">
        <v>211.0223061104078</v>
      </c>
      <c r="N53" s="115">
        <v>174.43359100300714</v>
      </c>
    </row>
    <row r="54" spans="1:14" ht="16.5">
      <c r="A54" s="195" t="s">
        <v>98</v>
      </c>
      <c r="B54" s="196" t="s">
        <v>155</v>
      </c>
      <c r="C54" s="102"/>
      <c r="D54" s="102"/>
      <c r="E54" s="97"/>
      <c r="F54" s="97">
        <v>17017.36</v>
      </c>
      <c r="G54" s="97"/>
      <c r="H54" s="97">
        <v>18582</v>
      </c>
      <c r="I54" s="97"/>
      <c r="J54" s="97">
        <v>304915.66</v>
      </c>
      <c r="K54" s="102"/>
      <c r="L54" s="107">
        <f t="shared" si="1"/>
        <v>109.1943756258315</v>
      </c>
      <c r="M54" s="107"/>
      <c r="N54" s="172">
        <v>189.12281478694507</v>
      </c>
    </row>
    <row r="55" spans="1:14" ht="25.5">
      <c r="A55" s="195" t="s">
        <v>79</v>
      </c>
      <c r="B55" s="196" t="s">
        <v>155</v>
      </c>
      <c r="C55" s="102"/>
      <c r="D55" s="102"/>
      <c r="E55" s="97"/>
      <c r="F55" s="97">
        <v>26607.08</v>
      </c>
      <c r="G55" s="97"/>
      <c r="H55" s="97">
        <v>29158</v>
      </c>
      <c r="I55" s="97"/>
      <c r="J55" s="97">
        <v>296956.71</v>
      </c>
      <c r="K55" s="102"/>
      <c r="L55" s="107">
        <f t="shared" si="1"/>
        <v>109.58737298493485</v>
      </c>
      <c r="M55" s="107"/>
      <c r="N55" s="171">
        <v>108.36241542850338</v>
      </c>
    </row>
    <row r="56" spans="1:14" ht="16.5">
      <c r="A56" s="195" t="s">
        <v>154</v>
      </c>
      <c r="B56" s="196" t="s">
        <v>157</v>
      </c>
      <c r="C56" s="102"/>
      <c r="D56" s="102"/>
      <c r="E56" s="97">
        <v>749</v>
      </c>
      <c r="F56" s="97">
        <v>21081.36</v>
      </c>
      <c r="G56" s="97">
        <v>750</v>
      </c>
      <c r="H56" s="97">
        <v>21109.50600801068</v>
      </c>
      <c r="I56" s="97">
        <v>6921</v>
      </c>
      <c r="J56" s="97">
        <v>258173.6760080107</v>
      </c>
      <c r="K56" s="102"/>
      <c r="L56" s="107">
        <f t="shared" si="1"/>
        <v>100.13351134846462</v>
      </c>
      <c r="M56" s="107">
        <v>234.76933514246946</v>
      </c>
      <c r="N56" s="171">
        <v>275.68266822256106</v>
      </c>
    </row>
    <row r="57" spans="1:14" ht="25.5">
      <c r="A57" s="195" t="s">
        <v>153</v>
      </c>
      <c r="B57" s="196" t="s">
        <v>155</v>
      </c>
      <c r="C57" s="102"/>
      <c r="D57" s="102"/>
      <c r="E57" s="97"/>
      <c r="F57" s="97">
        <v>28343.94</v>
      </c>
      <c r="G57" s="97"/>
      <c r="H57" s="97">
        <v>30147</v>
      </c>
      <c r="I57" s="97"/>
      <c r="J57" s="97">
        <v>226154.57</v>
      </c>
      <c r="K57" s="102"/>
      <c r="L57" s="107">
        <f t="shared" si="1"/>
        <v>106.36135978272605</v>
      </c>
      <c r="M57" s="107"/>
      <c r="N57" s="171">
        <v>127.78152698974957</v>
      </c>
    </row>
    <row r="58" spans="1:14" ht="16.5">
      <c r="A58" s="195" t="s">
        <v>80</v>
      </c>
      <c r="B58" s="196" t="s">
        <v>155</v>
      </c>
      <c r="C58" s="97"/>
      <c r="D58" s="97"/>
      <c r="E58" s="113"/>
      <c r="F58" s="114">
        <v>20572.68</v>
      </c>
      <c r="G58" s="113"/>
      <c r="H58" s="114">
        <v>21400</v>
      </c>
      <c r="I58" s="113"/>
      <c r="J58" s="113">
        <v>190239.68</v>
      </c>
      <c r="K58" s="107"/>
      <c r="L58" s="107">
        <f t="shared" si="1"/>
        <v>104.0214498062479</v>
      </c>
      <c r="M58" s="170"/>
      <c r="N58" s="115">
        <v>108.21971164154003</v>
      </c>
    </row>
    <row r="59" spans="1:14" ht="16.5">
      <c r="A59" s="195" t="s">
        <v>97</v>
      </c>
      <c r="B59" s="196" t="s">
        <v>155</v>
      </c>
      <c r="C59" s="97"/>
      <c r="D59" s="97"/>
      <c r="E59" s="113"/>
      <c r="F59" s="114">
        <v>17918.82</v>
      </c>
      <c r="G59" s="113"/>
      <c r="H59" s="114">
        <v>18914</v>
      </c>
      <c r="I59" s="113"/>
      <c r="J59" s="113">
        <v>184682.02</v>
      </c>
      <c r="K59" s="107"/>
      <c r="L59" s="107">
        <f t="shared" si="1"/>
        <v>105.55382553092223</v>
      </c>
      <c r="M59" s="170"/>
      <c r="N59" s="115">
        <v>104.59921714561101</v>
      </c>
    </row>
    <row r="60" spans="1:14" ht="16.5">
      <c r="A60" s="195" t="s">
        <v>102</v>
      </c>
      <c r="B60" s="196" t="s">
        <v>155</v>
      </c>
      <c r="C60" s="102"/>
      <c r="D60" s="102"/>
      <c r="E60" s="97"/>
      <c r="F60" s="97">
        <v>15208.11</v>
      </c>
      <c r="G60" s="97"/>
      <c r="H60" s="97">
        <v>18472</v>
      </c>
      <c r="I60" s="97"/>
      <c r="J60" s="97">
        <v>160336.67</v>
      </c>
      <c r="K60" s="102"/>
      <c r="L60" s="107">
        <f t="shared" si="1"/>
        <v>121.46150968134764</v>
      </c>
      <c r="M60" s="107"/>
      <c r="N60" s="171">
        <v>107.54394090259237</v>
      </c>
    </row>
    <row r="61" spans="1:14" ht="16.5">
      <c r="A61" s="195" t="s">
        <v>99</v>
      </c>
      <c r="B61" s="196" t="s">
        <v>156</v>
      </c>
      <c r="C61" s="102"/>
      <c r="D61" s="102"/>
      <c r="E61" s="97">
        <v>14698</v>
      </c>
      <c r="F61" s="97">
        <v>10038.63</v>
      </c>
      <c r="G61" s="97">
        <v>14789</v>
      </c>
      <c r="H61" s="97">
        <v>10100.78235610287</v>
      </c>
      <c r="I61" s="97">
        <v>190643</v>
      </c>
      <c r="J61" s="97">
        <v>113320.75235610286</v>
      </c>
      <c r="K61" s="102"/>
      <c r="L61" s="107">
        <f t="shared" si="1"/>
        <v>100.61913185467411</v>
      </c>
      <c r="M61" s="107">
        <v>111.18478989881318</v>
      </c>
      <c r="N61" s="171">
        <v>108.59112040253083</v>
      </c>
    </row>
    <row r="62" spans="1:14" ht="16.5">
      <c r="A62" s="195" t="s">
        <v>93</v>
      </c>
      <c r="B62" s="196" t="s">
        <v>156</v>
      </c>
      <c r="C62" s="97"/>
      <c r="D62" s="97"/>
      <c r="E62" s="113">
        <v>14946</v>
      </c>
      <c r="F62" s="114">
        <v>6344.12</v>
      </c>
      <c r="G62" s="113">
        <v>14628</v>
      </c>
      <c r="H62" s="114">
        <v>6209.138723404255</v>
      </c>
      <c r="I62" s="113">
        <v>134638</v>
      </c>
      <c r="J62" s="113">
        <v>68007.25872340426</v>
      </c>
      <c r="K62" s="107"/>
      <c r="L62" s="107">
        <f t="shared" si="1"/>
        <v>97.87234042553192</v>
      </c>
      <c r="M62" s="170">
        <v>77.68353758452768</v>
      </c>
      <c r="N62" s="115">
        <v>42.91565797662928</v>
      </c>
    </row>
    <row r="63" spans="1:14" ht="16.5">
      <c r="A63" s="195" t="s">
        <v>92</v>
      </c>
      <c r="B63" s="196" t="s">
        <v>155</v>
      </c>
      <c r="C63" s="97"/>
      <c r="D63" s="97"/>
      <c r="E63" s="113"/>
      <c r="F63" s="114">
        <v>8549.74</v>
      </c>
      <c r="G63" s="113"/>
      <c r="H63" s="114">
        <v>8614</v>
      </c>
      <c r="I63" s="113"/>
      <c r="J63" s="113">
        <v>66361.88</v>
      </c>
      <c r="K63" s="107"/>
      <c r="L63" s="107">
        <f t="shared" si="1"/>
        <v>100.75160180309577</v>
      </c>
      <c r="M63" s="170"/>
      <c r="N63" s="115">
        <v>89.77912066845941</v>
      </c>
    </row>
    <row r="64" spans="1:14" ht="16.5">
      <c r="A64" s="195" t="s">
        <v>95</v>
      </c>
      <c r="B64" s="196" t="s">
        <v>155</v>
      </c>
      <c r="C64" s="97"/>
      <c r="D64" s="97"/>
      <c r="E64" s="113"/>
      <c r="F64" s="114">
        <v>5827.9</v>
      </c>
      <c r="G64" s="113"/>
      <c r="H64" s="114">
        <v>5897</v>
      </c>
      <c r="I64" s="113"/>
      <c r="J64" s="113">
        <v>61217.78</v>
      </c>
      <c r="K64" s="107"/>
      <c r="L64" s="107">
        <f t="shared" si="1"/>
        <v>101.18567580088884</v>
      </c>
      <c r="M64" s="170"/>
      <c r="N64" s="115">
        <v>144.8193619295313</v>
      </c>
    </row>
    <row r="65" spans="1:14" ht="16.5">
      <c r="A65" s="198" t="s">
        <v>96</v>
      </c>
      <c r="B65" s="199" t="s">
        <v>12</v>
      </c>
      <c r="C65" s="116"/>
      <c r="D65" s="116"/>
      <c r="E65" s="117">
        <v>22679</v>
      </c>
      <c r="F65" s="118">
        <v>5363.27</v>
      </c>
      <c r="G65" s="117">
        <v>21147</v>
      </c>
      <c r="H65" s="118">
        <v>5000.973177388774</v>
      </c>
      <c r="I65" s="117">
        <v>187860</v>
      </c>
      <c r="J65" s="117">
        <v>53283.05317738878</v>
      </c>
      <c r="K65" s="173"/>
      <c r="L65" s="173">
        <f t="shared" si="1"/>
        <v>93.24485206578773</v>
      </c>
      <c r="M65" s="176">
        <v>99.76209189200671</v>
      </c>
      <c r="N65" s="119">
        <v>100.34420068336041</v>
      </c>
    </row>
    <row r="66" spans="1:14" ht="16.5">
      <c r="A66" s="235" t="s">
        <v>126</v>
      </c>
      <c r="B66" s="235"/>
      <c r="C66" s="235"/>
      <c r="D66" s="235"/>
      <c r="E66" s="235"/>
      <c r="F66" s="235"/>
      <c r="G66" s="235"/>
      <c r="H66" s="235"/>
      <c r="I66" s="235"/>
      <c r="J66" s="174"/>
      <c r="K66" s="174"/>
      <c r="L66" s="174"/>
      <c r="M66" s="84"/>
      <c r="N66" s="84"/>
    </row>
    <row r="67" spans="1:14" ht="16.5">
      <c r="A67" s="236" t="s">
        <v>127</v>
      </c>
      <c r="B67" s="236"/>
      <c r="C67" s="236"/>
      <c r="D67" s="236"/>
      <c r="E67" s="236"/>
      <c r="F67" s="236"/>
      <c r="G67" s="236"/>
      <c r="H67" s="236"/>
      <c r="I67" s="236"/>
      <c r="J67" s="175"/>
      <c r="K67" s="175"/>
      <c r="L67" s="175"/>
      <c r="M67" s="84"/>
      <c r="N67" s="84"/>
    </row>
  </sheetData>
  <sheetProtection/>
  <mergeCells count="15">
    <mergeCell ref="A2:N2"/>
    <mergeCell ref="A4:A5"/>
    <mergeCell ref="B4:B5"/>
    <mergeCell ref="C4:D5"/>
    <mergeCell ref="E4:F4"/>
    <mergeCell ref="G4:H4"/>
    <mergeCell ref="I4:J4"/>
    <mergeCell ref="K4:L4"/>
    <mergeCell ref="M4:N4"/>
    <mergeCell ref="C6:D6"/>
    <mergeCell ref="E6:F6"/>
    <mergeCell ref="G6:H6"/>
    <mergeCell ref="I6:J6"/>
    <mergeCell ref="A66:I66"/>
    <mergeCell ref="A67:I6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8.72265625" defaultRowHeight="16.5"/>
  <cols>
    <col min="1" max="1" width="33.8125" style="11" customWidth="1"/>
    <col min="2" max="3" width="12.6328125" style="11" customWidth="1"/>
    <col min="4" max="4" width="11.6328125" style="11" bestFit="1" customWidth="1"/>
    <col min="5" max="5" width="10.18359375" style="11" bestFit="1" customWidth="1"/>
    <col min="6" max="16384" width="8.90625" style="11" customWidth="1"/>
  </cols>
  <sheetData>
    <row r="1" ht="15.75">
      <c r="A1" s="24" t="s">
        <v>7</v>
      </c>
    </row>
    <row r="2" spans="1:5" ht="15.75">
      <c r="A2" s="25" t="s">
        <v>135</v>
      </c>
      <c r="B2" s="25"/>
      <c r="C2" s="25"/>
      <c r="D2" s="25"/>
      <c r="E2" s="25"/>
    </row>
    <row r="3" spans="1:5" ht="15.75">
      <c r="A3" s="33"/>
      <c r="B3" s="33"/>
      <c r="C3" s="33"/>
      <c r="D3" s="33"/>
      <c r="E3" s="33"/>
    </row>
    <row r="4" spans="1:6" s="12" customFormat="1" ht="24.75" customHeight="1">
      <c r="A4" s="245" t="s">
        <v>14</v>
      </c>
      <c r="B4" s="30"/>
      <c r="C4" s="30" t="s">
        <v>136</v>
      </c>
      <c r="D4" s="31"/>
      <c r="E4" s="32"/>
      <c r="F4" s="247" t="s">
        <v>59</v>
      </c>
    </row>
    <row r="5" spans="1:6" s="12" customFormat="1" ht="45.75" customHeight="1">
      <c r="A5" s="246"/>
      <c r="B5" s="13" t="s">
        <v>30</v>
      </c>
      <c r="C5" s="13" t="s">
        <v>57</v>
      </c>
      <c r="D5" s="13" t="s">
        <v>58</v>
      </c>
      <c r="E5" s="13" t="s">
        <v>52</v>
      </c>
      <c r="F5" s="248"/>
    </row>
    <row r="6" spans="1:6" s="12" customFormat="1" ht="15.75">
      <c r="A6" s="49" t="s">
        <v>10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</row>
    <row r="7" spans="1:6" s="16" customFormat="1" ht="24" customHeight="1">
      <c r="A7" s="14" t="s">
        <v>15</v>
      </c>
      <c r="B7" s="15">
        <v>154.77</v>
      </c>
      <c r="C7" s="15">
        <v>99.82</v>
      </c>
      <c r="D7" s="15">
        <v>100.64</v>
      </c>
      <c r="E7" s="15">
        <v>100.13</v>
      </c>
      <c r="F7" s="15">
        <v>100.41</v>
      </c>
    </row>
    <row r="8" spans="1:7" ht="24" customHeight="1">
      <c r="A8" s="17" t="s">
        <v>16</v>
      </c>
      <c r="B8" s="18">
        <v>168.98</v>
      </c>
      <c r="C8" s="18">
        <v>101.22</v>
      </c>
      <c r="D8" s="18">
        <v>101.61</v>
      </c>
      <c r="E8" s="18">
        <v>100.2</v>
      </c>
      <c r="F8" s="18">
        <v>102.53</v>
      </c>
      <c r="G8" s="44"/>
    </row>
    <row r="9" spans="1:7" ht="24" customHeight="1">
      <c r="A9" s="17" t="s">
        <v>33</v>
      </c>
      <c r="B9" s="18">
        <v>154.24</v>
      </c>
      <c r="C9" s="18">
        <v>99.47</v>
      </c>
      <c r="D9" s="18">
        <v>99.17</v>
      </c>
      <c r="E9" s="18">
        <v>100.14</v>
      </c>
      <c r="F9" s="18">
        <v>100.06</v>
      </c>
      <c r="G9" s="44"/>
    </row>
    <row r="10" spans="1:7" ht="24" customHeight="1">
      <c r="A10" s="17" t="s">
        <v>17</v>
      </c>
      <c r="B10" s="18">
        <v>170.22</v>
      </c>
      <c r="C10" s="18">
        <v>101.17</v>
      </c>
      <c r="D10" s="18">
        <v>101.94</v>
      </c>
      <c r="E10" s="18">
        <v>100.27</v>
      </c>
      <c r="F10" s="18">
        <v>102.93</v>
      </c>
      <c r="G10" s="44"/>
    </row>
    <row r="11" spans="1:7" ht="24" customHeight="1">
      <c r="A11" s="17" t="s">
        <v>34</v>
      </c>
      <c r="B11" s="18">
        <v>181.73</v>
      </c>
      <c r="C11" s="18">
        <v>103.15</v>
      </c>
      <c r="D11" s="19">
        <v>102.99</v>
      </c>
      <c r="E11" s="19">
        <v>100.01</v>
      </c>
      <c r="F11" s="19">
        <v>103.74</v>
      </c>
      <c r="G11" s="44"/>
    </row>
    <row r="12" spans="1:7" ht="24" customHeight="1">
      <c r="A12" s="17" t="s">
        <v>18</v>
      </c>
      <c r="B12" s="18">
        <v>141.23</v>
      </c>
      <c r="C12" s="18">
        <v>101.6</v>
      </c>
      <c r="D12" s="18">
        <v>101.11</v>
      </c>
      <c r="E12" s="18">
        <v>100</v>
      </c>
      <c r="F12" s="18">
        <v>102.06</v>
      </c>
      <c r="G12" s="44"/>
    </row>
    <row r="13" spans="1:7" ht="24" customHeight="1">
      <c r="A13" s="17" t="s">
        <v>19</v>
      </c>
      <c r="B13" s="18">
        <v>160.32</v>
      </c>
      <c r="C13" s="18">
        <v>105.38</v>
      </c>
      <c r="D13" s="18">
        <v>104.09</v>
      </c>
      <c r="E13" s="18">
        <v>100.14</v>
      </c>
      <c r="F13" s="18">
        <v>105.92</v>
      </c>
      <c r="G13" s="44"/>
    </row>
    <row r="14" spans="1:7" ht="24" customHeight="1">
      <c r="A14" s="17" t="s">
        <v>35</v>
      </c>
      <c r="B14" s="18">
        <v>152.02</v>
      </c>
      <c r="C14" s="18">
        <v>96.02</v>
      </c>
      <c r="D14" s="18">
        <v>98.55</v>
      </c>
      <c r="E14" s="18">
        <v>100.15</v>
      </c>
      <c r="F14" s="18">
        <v>95.42</v>
      </c>
      <c r="G14" s="44"/>
    </row>
    <row r="15" spans="1:7" ht="24" customHeight="1">
      <c r="A15" s="17" t="s">
        <v>20</v>
      </c>
      <c r="B15" s="18">
        <v>149.76</v>
      </c>
      <c r="C15" s="18">
        <v>103.86</v>
      </c>
      <c r="D15" s="18">
        <v>103.41</v>
      </c>
      <c r="E15" s="18">
        <v>100.04</v>
      </c>
      <c r="F15" s="18">
        <v>104.14</v>
      </c>
      <c r="G15" s="44"/>
    </row>
    <row r="16" spans="1:7" ht="24" customHeight="1">
      <c r="A16" s="17" t="s">
        <v>21</v>
      </c>
      <c r="B16" s="18">
        <v>157.38</v>
      </c>
      <c r="C16" s="18">
        <v>100.44</v>
      </c>
      <c r="D16" s="18">
        <v>100.28</v>
      </c>
      <c r="E16" s="18">
        <v>100.01</v>
      </c>
      <c r="F16" s="18">
        <v>100.84</v>
      </c>
      <c r="G16" s="44"/>
    </row>
    <row r="17" spans="1:7" ht="24" customHeight="1">
      <c r="A17" s="17" t="s">
        <v>31</v>
      </c>
      <c r="B17" s="18">
        <v>129.34</v>
      </c>
      <c r="C17" s="18">
        <v>86.79</v>
      </c>
      <c r="D17" s="18">
        <v>92.65</v>
      </c>
      <c r="E17" s="18">
        <v>100.16</v>
      </c>
      <c r="F17" s="18">
        <v>86.33</v>
      </c>
      <c r="G17" s="44"/>
    </row>
    <row r="18" spans="1:7" ht="24" customHeight="1">
      <c r="A18" s="17" t="s">
        <v>32</v>
      </c>
      <c r="B18" s="18">
        <v>84.03</v>
      </c>
      <c r="C18" s="18">
        <v>97.45</v>
      </c>
      <c r="D18" s="18">
        <v>97.13</v>
      </c>
      <c r="E18" s="18">
        <v>99.81</v>
      </c>
      <c r="F18" s="18">
        <v>98.43</v>
      </c>
      <c r="G18" s="44"/>
    </row>
    <row r="19" spans="1:7" ht="24" customHeight="1">
      <c r="A19" s="17" t="s">
        <v>22</v>
      </c>
      <c r="B19" s="18">
        <v>176.64</v>
      </c>
      <c r="C19" s="18">
        <v>100.28</v>
      </c>
      <c r="D19" s="18">
        <v>100.22</v>
      </c>
      <c r="E19" s="18">
        <v>100</v>
      </c>
      <c r="F19" s="18">
        <v>101.62</v>
      </c>
      <c r="G19" s="44"/>
    </row>
    <row r="20" spans="1:7" ht="24" customHeight="1">
      <c r="A20" s="17" t="s">
        <v>23</v>
      </c>
      <c r="B20" s="18">
        <v>126.63</v>
      </c>
      <c r="C20" s="18">
        <v>100.92</v>
      </c>
      <c r="D20" s="18">
        <v>100.62</v>
      </c>
      <c r="E20" s="18">
        <v>100.11</v>
      </c>
      <c r="F20" s="18">
        <v>101.67</v>
      </c>
      <c r="G20" s="44"/>
    </row>
    <row r="21" spans="1:7" ht="24" customHeight="1">
      <c r="A21" s="17" t="s">
        <v>24</v>
      </c>
      <c r="B21" s="18">
        <v>170.47</v>
      </c>
      <c r="C21" s="18">
        <v>105.12</v>
      </c>
      <c r="D21" s="18">
        <v>104.44</v>
      </c>
      <c r="E21" s="18">
        <v>100.08</v>
      </c>
      <c r="F21" s="18">
        <v>104.58</v>
      </c>
      <c r="G21" s="44"/>
    </row>
    <row r="22" spans="1:7" s="21" customFormat="1" ht="24" customHeight="1">
      <c r="A22" s="20" t="s">
        <v>25</v>
      </c>
      <c r="B22" s="34">
        <v>157.65</v>
      </c>
      <c r="C22" s="34">
        <v>97.81</v>
      </c>
      <c r="D22" s="34">
        <v>99.11</v>
      </c>
      <c r="E22" s="34">
        <v>100.43</v>
      </c>
      <c r="F22" s="34">
        <v>94.52</v>
      </c>
      <c r="G22" s="44"/>
    </row>
    <row r="23" spans="1:7" s="21" customFormat="1" ht="24" customHeight="1">
      <c r="A23" s="22" t="s">
        <v>26</v>
      </c>
      <c r="B23" s="35">
        <v>146.11</v>
      </c>
      <c r="C23" s="35">
        <v>106.04</v>
      </c>
      <c r="D23" s="35">
        <v>105.78</v>
      </c>
      <c r="E23" s="35">
        <v>99.73</v>
      </c>
      <c r="F23" s="35">
        <v>102.38</v>
      </c>
      <c r="G23" s="44"/>
    </row>
  </sheetData>
  <sheetProtection/>
  <mergeCells count="2">
    <mergeCell ref="A4:A5"/>
    <mergeCell ref="F4:F5"/>
  </mergeCells>
  <printOptions/>
  <pageMargins left="1.7322834645669292" right="0.2755905511811024" top="0.5118110236220472" bottom="0.4724409448818898" header="0.15748031496062992" footer="0.1968503937007874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2015-10-21T08:47:32Z</cp:lastPrinted>
  <dcterms:created xsi:type="dcterms:W3CDTF">2002-05-14T16:08:28Z</dcterms:created>
  <dcterms:modified xsi:type="dcterms:W3CDTF">2015-11-13T09:08:07Z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