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<sst xmlns="http://schemas.openxmlformats.org/spreadsheetml/2006/main" count="50" uniqueCount="27">
  <si>
    <t>Sở Công Thương Đồng Nai</t>
  </si>
  <si>
    <t>GTSX công nghiệp (giá CĐ 1994)</t>
  </si>
  <si>
    <t>GTSX công nghiệp (giá hiện hành)</t>
  </si>
  <si>
    <t>STT</t>
  </si>
  <si>
    <t>CHỈ TIÊU</t>
  </si>
  <si>
    <t>ĐVT</t>
  </si>
  <si>
    <t>Tỷ đồng</t>
  </si>
  <si>
    <t>Tr. USD</t>
  </si>
  <si>
    <t>A</t>
  </si>
  <si>
    <t>B</t>
  </si>
  <si>
    <t>C</t>
  </si>
  <si>
    <t>Tổng mức bán lẻ hàng hóa và doanh thu dịch vụ</t>
  </si>
  <si>
    <t>Kim ngạch xuất khẩu</t>
  </si>
  <si>
    <t>Kim ngạch nhập khẩu</t>
  </si>
  <si>
    <t>2013/2012</t>
  </si>
  <si>
    <t>BQ 3 năm 011-013</t>
  </si>
  <si>
    <t>MTNQ 5 năm 2011-2015</t>
  </si>
  <si>
    <t>15-17%</t>
  </si>
  <si>
    <t>Cơ cấu KT: CN-XD 56-57; TMDV 38-39</t>
  </si>
  <si>
    <t>Tỉ lệ hộ dùng điện: 99%</t>
  </si>
  <si>
    <t>SỐ LIỆU CÔNG NGHIỆP, THƯƠNGMẠI ĐỒNG NAI</t>
  </si>
  <si>
    <t>GIAI ĐOẠN 2,5 NĂM (2011- 2012; 6 THÁNG 2013) SO MỤC TIÊU 5 NĂM 2011- 2015</t>
  </si>
  <si>
    <t>2,5 năm</t>
  </si>
  <si>
    <t>3 năm</t>
  </si>
  <si>
    <t>BQ 5 năm 011-015</t>
  </si>
  <si>
    <t>2014/2013</t>
  </si>
  <si>
    <t>2015/2014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</si>
</sst>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"/>
    <numFmt numFmtId="166" formatCode="0.000"/>
    <numFmt numFmtId="167" formatCode="0.0"/>
  </numFmts>
  <fonts count="11">
    <font>
      <sz val="10"/>
      <name val="Arial"/>
      <family val="0"/>
    </font>
    <font>
      <b/>
      <sz val="13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0"/>
    </font>
    <font>
      <sz val="13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quotePrefix="1">
      <alignment horizontal="centerContinuous" vertical="center"/>
    </xf>
    <xf numFmtId="0" fontId="1" fillId="2" borderId="2" xfId="0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left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3" fontId="5" fillId="2" borderId="3" xfId="0" applyNumberFormat="1" applyFont="1" applyFill="1" applyBorder="1" applyAlignment="1" quotePrefix="1">
      <alignment horizontal="right" wrapText="1"/>
    </xf>
    <xf numFmtId="0" fontId="5" fillId="2" borderId="3" xfId="0" applyFont="1" applyFill="1" applyBorder="1" applyAlignment="1" quotePrefix="1">
      <alignment horizontal="center" vertical="center" wrapText="1"/>
    </xf>
    <xf numFmtId="3" fontId="5" fillId="2" borderId="4" xfId="0" applyNumberFormat="1" applyFont="1" applyFill="1" applyBorder="1" applyAlignment="1" quotePrefix="1">
      <alignment horizontal="right" wrapText="1"/>
    </xf>
    <xf numFmtId="0" fontId="5" fillId="2" borderId="4" xfId="0" applyFont="1" applyFill="1" applyBorder="1" applyAlignment="1" quotePrefix="1">
      <alignment horizontal="center" vertical="center" wrapText="1"/>
    </xf>
    <xf numFmtId="3" fontId="5" fillId="2" borderId="5" xfId="0" applyNumberFormat="1" applyFont="1" applyFill="1" applyBorder="1" applyAlignment="1" quotePrefix="1">
      <alignment horizontal="right" wrapText="1"/>
    </xf>
    <xf numFmtId="3" fontId="5" fillId="2" borderId="5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quotePrefix="1">
      <alignment horizontal="centerContinuous" vertical="center"/>
    </xf>
    <xf numFmtId="3" fontId="5" fillId="2" borderId="4" xfId="0" applyNumberFormat="1" applyFont="1" applyFill="1" applyBorder="1" applyAlignment="1">
      <alignment horizontal="right" wrapText="1"/>
    </xf>
    <xf numFmtId="3" fontId="6" fillId="2" borderId="4" xfId="0" applyNumberFormat="1" applyFont="1" applyFill="1" applyBorder="1" applyAlignment="1" quotePrefix="1">
      <alignment horizontal="right" wrapText="1"/>
    </xf>
    <xf numFmtId="164" fontId="5" fillId="2" borderId="4" xfId="0" applyNumberFormat="1" applyFont="1" applyFill="1" applyBorder="1" applyAlignment="1">
      <alignment horizontal="right" wrapText="1"/>
    </xf>
    <xf numFmtId="164" fontId="5" fillId="2" borderId="5" xfId="0" applyNumberFormat="1" applyFont="1" applyFill="1" applyBorder="1" applyAlignment="1">
      <alignment horizontal="right" wrapText="1"/>
    </xf>
    <xf numFmtId="164" fontId="5" fillId="2" borderId="3" xfId="0" applyNumberFormat="1" applyFont="1" applyFill="1" applyBorder="1" applyAlignment="1" quotePrefix="1">
      <alignment horizontal="right" wrapText="1"/>
    </xf>
    <xf numFmtId="3" fontId="0" fillId="0" borderId="0" xfId="0" applyNumberFormat="1" applyAlignment="1">
      <alignment/>
    </xf>
    <xf numFmtId="164" fontId="5" fillId="2" borderId="4" xfId="0" applyNumberFormat="1" applyFont="1" applyFill="1" applyBorder="1" applyAlignment="1" quotePrefix="1">
      <alignment horizontal="right" wrapText="1"/>
    </xf>
    <xf numFmtId="164" fontId="6" fillId="2" borderId="4" xfId="0" applyNumberFormat="1" applyFont="1" applyFill="1" applyBorder="1" applyAlignment="1" quotePrefix="1">
      <alignment horizontal="right" wrapText="1"/>
    </xf>
    <xf numFmtId="167" fontId="0" fillId="0" borderId="0" xfId="0" applyNumberFormat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  <xf numFmtId="3" fontId="5" fillId="2" borderId="0" xfId="0" applyNumberFormat="1" applyFont="1" applyFill="1" applyBorder="1" applyAlignment="1" quotePrefix="1">
      <alignment horizontal="right" wrapText="1"/>
    </xf>
    <xf numFmtId="164" fontId="5" fillId="2" borderId="0" xfId="0" applyNumberFormat="1" applyFont="1" applyFill="1" applyBorder="1" applyAlignment="1">
      <alignment horizontal="right" wrapText="1"/>
    </xf>
    <xf numFmtId="3" fontId="10" fillId="2" borderId="0" xfId="0" applyNumberFormat="1" applyFont="1" applyFill="1" applyBorder="1" applyAlignment="1" quotePrefix="1">
      <alignment horizontal="right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TKETNGANH2012\NOIDUNG_TKET2012\Tonghop_bieutongk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_CN"/>
      <sheetName val="GTSX_CN"/>
      <sheetName val="IIP_CN"/>
      <sheetName val="SPCN"/>
      <sheetName val="GDP_TMDV"/>
      <sheetName val="TMBL"/>
      <sheetName val="XNK_HQuan_012"/>
      <sheetName val="KN_XNK"/>
      <sheetName val="Mhang_XK"/>
      <sheetName val="Mhang_NK"/>
      <sheetName val="CPI"/>
      <sheetName val="KH_GTSX"/>
      <sheetName val="KH_TMBL"/>
      <sheetName val="KH_XNK"/>
      <sheetName val="00000000"/>
      <sheetName val="10000000"/>
      <sheetName val="20000000"/>
      <sheetName val="XL4Poppy"/>
    </sheetNames>
    <sheetDataSet>
      <sheetData sheetId="1">
        <row r="8">
          <cell r="C8">
            <v>140458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C4">
      <selection activeCell="O11" sqref="O11"/>
    </sheetView>
  </sheetViews>
  <sheetFormatPr defaultColWidth="9.140625" defaultRowHeight="12.75"/>
  <cols>
    <col min="1" max="1" width="5.421875" style="0" bestFit="1" customWidth="1"/>
    <col min="2" max="2" width="47.421875" style="0" bestFit="1" customWidth="1"/>
    <col min="3" max="3" width="9.28125" style="0" bestFit="1" customWidth="1"/>
    <col min="4" max="4" width="8.28125" style="0" bestFit="1" customWidth="1"/>
    <col min="5" max="11" width="9.57421875" style="0" bestFit="1" customWidth="1"/>
    <col min="12" max="14" width="10.7109375" style="0" customWidth="1"/>
    <col min="15" max="15" width="9.57421875" style="0" bestFit="1" customWidth="1"/>
    <col min="16" max="17" width="9.57421875" style="0" customWidth="1"/>
    <col min="20" max="20" width="11.8515625" style="0" customWidth="1"/>
  </cols>
  <sheetData>
    <row r="1" ht="15.75">
      <c r="A1" s="4" t="s">
        <v>0</v>
      </c>
    </row>
    <row r="2" spans="2:8" ht="18.75">
      <c r="B2" s="37" t="s">
        <v>20</v>
      </c>
      <c r="C2" s="37"/>
      <c r="D2" s="37"/>
      <c r="E2" s="37"/>
      <c r="F2" s="37"/>
      <c r="G2" s="37"/>
      <c r="H2" s="37"/>
    </row>
    <row r="3" spans="2:8" ht="18.75">
      <c r="B3" s="37" t="s">
        <v>21</v>
      </c>
      <c r="C3" s="37"/>
      <c r="D3" s="37"/>
      <c r="E3" s="37"/>
      <c r="F3" s="37"/>
      <c r="G3" s="37"/>
      <c r="H3" s="37"/>
    </row>
    <row r="4" ht="12.75">
      <c r="B4" s="29" t="s">
        <v>22</v>
      </c>
    </row>
    <row r="5" spans="1:20" ht="25.5">
      <c r="A5" s="1" t="s">
        <v>3</v>
      </c>
      <c r="B5" s="1" t="s">
        <v>4</v>
      </c>
      <c r="C5" s="1" t="s">
        <v>5</v>
      </c>
      <c r="D5" s="2">
        <v>2005</v>
      </c>
      <c r="E5" s="2">
        <v>2006</v>
      </c>
      <c r="F5" s="3">
        <v>2007</v>
      </c>
      <c r="G5" s="3">
        <v>2008</v>
      </c>
      <c r="H5" s="3">
        <v>2009</v>
      </c>
      <c r="I5" s="3">
        <v>2010</v>
      </c>
      <c r="J5" s="3">
        <v>2011</v>
      </c>
      <c r="K5" s="3">
        <v>2012</v>
      </c>
      <c r="L5" s="3">
        <v>2013</v>
      </c>
      <c r="M5" s="3">
        <v>2014</v>
      </c>
      <c r="N5" s="3">
        <v>2015</v>
      </c>
      <c r="O5" s="28" t="s">
        <v>14</v>
      </c>
      <c r="P5" s="28"/>
      <c r="Q5" s="28"/>
      <c r="R5" s="28" t="s">
        <v>15</v>
      </c>
      <c r="S5" s="28"/>
      <c r="T5" s="28" t="s">
        <v>16</v>
      </c>
    </row>
    <row r="6" spans="1:20" ht="16.5">
      <c r="A6" s="17" t="s">
        <v>8</v>
      </c>
      <c r="B6" s="17" t="s">
        <v>9</v>
      </c>
      <c r="C6" s="17" t="s">
        <v>10</v>
      </c>
      <c r="D6" s="18">
        <v>1</v>
      </c>
      <c r="E6" s="18">
        <f>D6+1</f>
        <v>2</v>
      </c>
      <c r="F6" s="18">
        <f aca="true" t="shared" si="0" ref="F6:O6">E6+1</f>
        <v>3</v>
      </c>
      <c r="G6" s="18">
        <f t="shared" si="0"/>
        <v>4</v>
      </c>
      <c r="H6" s="18">
        <f t="shared" si="0"/>
        <v>5</v>
      </c>
      <c r="I6" s="18">
        <f t="shared" si="0"/>
        <v>6</v>
      </c>
      <c r="J6" s="18">
        <f t="shared" si="0"/>
        <v>7</v>
      </c>
      <c r="K6" s="18">
        <f t="shared" si="0"/>
        <v>8</v>
      </c>
      <c r="L6" s="18">
        <f t="shared" si="0"/>
        <v>9</v>
      </c>
      <c r="M6" s="18">
        <f t="shared" si="0"/>
        <v>10</v>
      </c>
      <c r="N6" s="18">
        <f t="shared" si="0"/>
        <v>11</v>
      </c>
      <c r="O6" s="18">
        <f t="shared" si="0"/>
        <v>12</v>
      </c>
      <c r="P6" s="18"/>
      <c r="Q6" s="18"/>
      <c r="R6" s="18">
        <f>O6+1</f>
        <v>13</v>
      </c>
      <c r="S6" s="18"/>
      <c r="T6" s="18">
        <v>14</v>
      </c>
    </row>
    <row r="7" spans="1:20" ht="16.5">
      <c r="A7" s="8">
        <v>1</v>
      </c>
      <c r="B7" s="5" t="s">
        <v>1</v>
      </c>
      <c r="C7" s="8" t="s">
        <v>6</v>
      </c>
      <c r="D7" s="11">
        <v>42534</v>
      </c>
      <c r="E7" s="11">
        <v>51905</v>
      </c>
      <c r="F7" s="11">
        <v>62919</v>
      </c>
      <c r="G7" s="11">
        <v>76882</v>
      </c>
      <c r="H7" s="11">
        <v>87098</v>
      </c>
      <c r="I7" s="11">
        <v>102723</v>
      </c>
      <c r="J7" s="11">
        <v>120565</v>
      </c>
      <c r="K7" s="11">
        <f>'[1]GTSX_CN'!$C$8</f>
        <v>140458</v>
      </c>
      <c r="L7" s="11">
        <v>160200</v>
      </c>
      <c r="M7" s="23">
        <f>L7/2</f>
        <v>80100</v>
      </c>
      <c r="N7" s="12"/>
      <c r="O7" s="23">
        <f>L7/K7*100</f>
        <v>114.05544717993992</v>
      </c>
      <c r="P7" s="23"/>
      <c r="Q7" s="23"/>
      <c r="R7" s="23">
        <f>(L7/I7)^(1/3)*100</f>
        <v>115.96624791204147</v>
      </c>
      <c r="S7" s="23"/>
      <c r="T7" s="23"/>
    </row>
    <row r="8" spans="1:20" ht="16.5">
      <c r="A8" s="9">
        <v>2</v>
      </c>
      <c r="B8" s="6" t="s">
        <v>2</v>
      </c>
      <c r="C8" s="9" t="s">
        <v>6</v>
      </c>
      <c r="D8" s="13"/>
      <c r="E8" s="13">
        <v>142571</v>
      </c>
      <c r="F8" s="13">
        <v>177240</v>
      </c>
      <c r="G8" s="13">
        <v>234866</v>
      </c>
      <c r="H8" s="13">
        <v>275018</v>
      </c>
      <c r="I8" s="13">
        <v>325690</v>
      </c>
      <c r="J8" s="13">
        <v>442538</v>
      </c>
      <c r="K8" s="13">
        <v>519982</v>
      </c>
      <c r="L8" s="13">
        <v>604220</v>
      </c>
      <c r="M8" s="25"/>
      <c r="N8" s="14"/>
      <c r="O8" s="25">
        <f>L8/K8*100</f>
        <v>116.20017615994401</v>
      </c>
      <c r="P8" s="25"/>
      <c r="Q8" s="25"/>
      <c r="R8" s="25">
        <f>(L8/I8)^(1/3)*100</f>
        <v>122.87500753138423</v>
      </c>
      <c r="S8" s="25"/>
      <c r="T8" s="25"/>
    </row>
    <row r="9" spans="1:20" ht="16.5">
      <c r="A9" s="9">
        <v>3</v>
      </c>
      <c r="B9" s="6" t="s">
        <v>11</v>
      </c>
      <c r="C9" s="9" t="s">
        <v>6</v>
      </c>
      <c r="D9" s="13">
        <v>17363.918</v>
      </c>
      <c r="E9" s="13">
        <v>21158</v>
      </c>
      <c r="F9" s="13">
        <v>27049</v>
      </c>
      <c r="G9" s="13">
        <v>37720.93</v>
      </c>
      <c r="H9" s="13">
        <v>45320</v>
      </c>
      <c r="I9" s="13">
        <v>57221</v>
      </c>
      <c r="J9" s="20">
        <v>73066</v>
      </c>
      <c r="K9" s="20">
        <v>86955</v>
      </c>
      <c r="L9" s="20">
        <v>104000</v>
      </c>
      <c r="M9" s="26"/>
      <c r="N9" s="14"/>
      <c r="O9" s="26">
        <f>L9/K9*100</f>
        <v>119.60209303662815</v>
      </c>
      <c r="P9" s="26"/>
      <c r="Q9" s="26"/>
      <c r="R9" s="26">
        <f>(L9/I9)^(1/3)*100</f>
        <v>122.0373116382814</v>
      </c>
      <c r="S9" s="26"/>
      <c r="T9" s="26"/>
    </row>
    <row r="10" spans="1:20" ht="16.5">
      <c r="A10" s="9">
        <v>4</v>
      </c>
      <c r="B10" s="6" t="s">
        <v>12</v>
      </c>
      <c r="C10" s="9" t="s">
        <v>7</v>
      </c>
      <c r="D10" s="13">
        <v>3185.957</v>
      </c>
      <c r="E10" s="13">
        <v>4275</v>
      </c>
      <c r="F10" s="13">
        <v>5475</v>
      </c>
      <c r="G10" s="13">
        <v>6391</v>
      </c>
      <c r="H10" s="13">
        <v>5891</v>
      </c>
      <c r="I10" s="13">
        <v>7546</v>
      </c>
      <c r="J10" s="19">
        <v>9535</v>
      </c>
      <c r="K10" s="19">
        <v>10489</v>
      </c>
      <c r="L10" s="19">
        <f>K10*1.1</f>
        <v>11537.900000000001</v>
      </c>
      <c r="M10" s="21"/>
      <c r="N10" s="19"/>
      <c r="O10" s="21">
        <f>L10/K10*100</f>
        <v>110.00000000000001</v>
      </c>
      <c r="P10" s="21"/>
      <c r="Q10" s="21"/>
      <c r="R10" s="21">
        <f>(L10/I10)^(1/3)*100</f>
        <v>115.20464497379244</v>
      </c>
      <c r="S10" s="21"/>
      <c r="T10" s="21" t="s">
        <v>17</v>
      </c>
    </row>
    <row r="11" spans="1:20" ht="16.5">
      <c r="A11" s="10">
        <v>5</v>
      </c>
      <c r="B11" s="7" t="s">
        <v>13</v>
      </c>
      <c r="C11" s="10" t="s">
        <v>7</v>
      </c>
      <c r="D11" s="15"/>
      <c r="E11" s="15">
        <v>4999</v>
      </c>
      <c r="F11" s="15">
        <v>6329</v>
      </c>
      <c r="G11" s="15">
        <v>7897</v>
      </c>
      <c r="H11" s="15">
        <v>6634</v>
      </c>
      <c r="I11" s="15">
        <v>9167</v>
      </c>
      <c r="J11" s="16">
        <v>10743</v>
      </c>
      <c r="K11" s="16">
        <v>10466</v>
      </c>
      <c r="L11" s="16">
        <v>11700</v>
      </c>
      <c r="M11" s="22"/>
      <c r="N11" s="16"/>
      <c r="O11" s="22">
        <f>L11/K11*100</f>
        <v>111.79055990827442</v>
      </c>
      <c r="P11" s="22"/>
      <c r="Q11" s="22"/>
      <c r="R11" s="22">
        <f>(L11/I11)^(1/3)*100</f>
        <v>108.47247349246152</v>
      </c>
      <c r="S11" s="22"/>
      <c r="T11" s="22"/>
    </row>
    <row r="14" ht="16.5">
      <c r="B14" s="31" t="s">
        <v>23</v>
      </c>
    </row>
    <row r="15" spans="1:20" ht="62.25" customHeight="1">
      <c r="A15" s="1" t="s">
        <v>3</v>
      </c>
      <c r="B15" s="1" t="s">
        <v>4</v>
      </c>
      <c r="C15" s="1" t="s">
        <v>5</v>
      </c>
      <c r="D15" s="2">
        <v>2005</v>
      </c>
      <c r="E15" s="2">
        <v>2006</v>
      </c>
      <c r="F15" s="3">
        <v>2007</v>
      </c>
      <c r="G15" s="3">
        <v>2008</v>
      </c>
      <c r="H15" s="3">
        <v>2009</v>
      </c>
      <c r="I15" s="3">
        <v>2010</v>
      </c>
      <c r="J15" s="3">
        <v>2011</v>
      </c>
      <c r="K15" s="3">
        <v>2012</v>
      </c>
      <c r="L15" s="3">
        <v>2013</v>
      </c>
      <c r="M15" s="3">
        <v>2014</v>
      </c>
      <c r="N15" s="3">
        <v>2015</v>
      </c>
      <c r="O15" s="28" t="s">
        <v>14</v>
      </c>
      <c r="P15" s="28" t="s">
        <v>25</v>
      </c>
      <c r="Q15" s="28" t="s">
        <v>26</v>
      </c>
      <c r="R15" s="28" t="s">
        <v>15</v>
      </c>
      <c r="S15" s="28" t="s">
        <v>24</v>
      </c>
      <c r="T15" s="28" t="s">
        <v>16</v>
      </c>
    </row>
    <row r="16" spans="1:20" ht="16.5">
      <c r="A16" s="17" t="s">
        <v>8</v>
      </c>
      <c r="B16" s="17" t="s">
        <v>9</v>
      </c>
      <c r="C16" s="17" t="s">
        <v>10</v>
      </c>
      <c r="D16" s="18">
        <v>1</v>
      </c>
      <c r="E16" s="18">
        <f>D16+1</f>
        <v>2</v>
      </c>
      <c r="F16" s="18">
        <f aca="true" t="shared" si="1" ref="F16:N16">E16+1</f>
        <v>3</v>
      </c>
      <c r="G16" s="18">
        <f t="shared" si="1"/>
        <v>4</v>
      </c>
      <c r="H16" s="18">
        <f t="shared" si="1"/>
        <v>5</v>
      </c>
      <c r="I16" s="18">
        <f t="shared" si="1"/>
        <v>6</v>
      </c>
      <c r="J16" s="18">
        <f t="shared" si="1"/>
        <v>7</v>
      </c>
      <c r="K16" s="18">
        <f t="shared" si="1"/>
        <v>8</v>
      </c>
      <c r="L16" s="18">
        <f t="shared" si="1"/>
        <v>9</v>
      </c>
      <c r="M16" s="18">
        <f t="shared" si="1"/>
        <v>10</v>
      </c>
      <c r="N16" s="18">
        <f t="shared" si="1"/>
        <v>11</v>
      </c>
      <c r="O16" s="18">
        <v>12</v>
      </c>
      <c r="P16" s="18">
        <v>13</v>
      </c>
      <c r="Q16" s="18">
        <v>14</v>
      </c>
      <c r="R16" s="18">
        <v>15</v>
      </c>
      <c r="S16" s="18">
        <v>16</v>
      </c>
      <c r="T16" s="18">
        <v>17</v>
      </c>
    </row>
    <row r="17" spans="1:20" ht="21" customHeight="1">
      <c r="A17" s="8">
        <v>1</v>
      </c>
      <c r="B17" s="5" t="s">
        <v>1</v>
      </c>
      <c r="C17" s="8" t="s">
        <v>6</v>
      </c>
      <c r="D17" s="11">
        <v>42534</v>
      </c>
      <c r="E17" s="11">
        <v>51905</v>
      </c>
      <c r="F17" s="11">
        <v>62919</v>
      </c>
      <c r="G17" s="11">
        <v>76882</v>
      </c>
      <c r="H17" s="11">
        <v>87098</v>
      </c>
      <c r="I17" s="11">
        <v>102723</v>
      </c>
      <c r="J17" s="11">
        <v>120565</v>
      </c>
      <c r="K17" s="11">
        <f>'[1]GTSX_CN'!$C$8</f>
        <v>140458</v>
      </c>
      <c r="L17" s="11">
        <v>160200</v>
      </c>
      <c r="M17" s="23"/>
      <c r="N17" s="12"/>
      <c r="O17" s="23">
        <f>L17/K17*100</f>
        <v>114.05544717993992</v>
      </c>
      <c r="P17" s="23"/>
      <c r="Q17" s="23"/>
      <c r="R17" s="23">
        <f>(L17/I17)^(1/3)*100</f>
        <v>115.96624791204147</v>
      </c>
      <c r="S17" s="23"/>
      <c r="T17" s="23"/>
    </row>
    <row r="18" spans="1:20" ht="21" customHeight="1">
      <c r="A18" s="9">
        <v>2</v>
      </c>
      <c r="B18" s="6" t="s">
        <v>2</v>
      </c>
      <c r="C18" s="9" t="s">
        <v>6</v>
      </c>
      <c r="D18" s="13"/>
      <c r="E18" s="13">
        <v>142571</v>
      </c>
      <c r="F18" s="13">
        <v>177240</v>
      </c>
      <c r="G18" s="13">
        <v>234866</v>
      </c>
      <c r="H18" s="13">
        <v>275018</v>
      </c>
      <c r="I18" s="13">
        <v>325690</v>
      </c>
      <c r="J18" s="13">
        <v>442538</v>
      </c>
      <c r="K18" s="13">
        <v>519982</v>
      </c>
      <c r="L18" s="13">
        <v>604220</v>
      </c>
      <c r="M18" s="25"/>
      <c r="N18" s="14"/>
      <c r="O18" s="25">
        <f>L18/K18*100</f>
        <v>116.20017615994401</v>
      </c>
      <c r="P18" s="25"/>
      <c r="Q18" s="25"/>
      <c r="R18" s="25">
        <f>(L18/I18)^(1/3)*100</f>
        <v>122.87500753138423</v>
      </c>
      <c r="S18" s="25"/>
      <c r="T18" s="25"/>
    </row>
    <row r="19" spans="1:20" ht="21" customHeight="1">
      <c r="A19" s="9">
        <v>3</v>
      </c>
      <c r="B19" s="6" t="s">
        <v>11</v>
      </c>
      <c r="C19" s="9" t="s">
        <v>6</v>
      </c>
      <c r="D19" s="13">
        <v>17363.918</v>
      </c>
      <c r="E19" s="13">
        <v>21158</v>
      </c>
      <c r="F19" s="13">
        <v>27049</v>
      </c>
      <c r="G19" s="13">
        <v>37720.93</v>
      </c>
      <c r="H19" s="13">
        <v>45320</v>
      </c>
      <c r="I19" s="13">
        <v>57221</v>
      </c>
      <c r="J19" s="20">
        <v>73066</v>
      </c>
      <c r="K19" s="20">
        <v>86955</v>
      </c>
      <c r="L19" s="20">
        <v>100000</v>
      </c>
      <c r="M19" s="26"/>
      <c r="N19" s="14"/>
      <c r="O19" s="26">
        <f>L19/K19*100</f>
        <v>115.00201253521935</v>
      </c>
      <c r="P19" s="26"/>
      <c r="Q19" s="26"/>
      <c r="R19" s="26">
        <f>(L19/I19)^(1/3)*100</f>
        <v>120.45223207536002</v>
      </c>
      <c r="S19" s="26"/>
      <c r="T19" s="26"/>
    </row>
    <row r="20" spans="1:20" ht="21" customHeight="1">
      <c r="A20" s="9">
        <v>4</v>
      </c>
      <c r="B20" s="6" t="s">
        <v>12</v>
      </c>
      <c r="C20" s="9" t="s">
        <v>7</v>
      </c>
      <c r="D20" s="13">
        <v>3185.957</v>
      </c>
      <c r="E20" s="13">
        <v>4275</v>
      </c>
      <c r="F20" s="13">
        <v>5475</v>
      </c>
      <c r="G20" s="13">
        <v>6391</v>
      </c>
      <c r="H20" s="13">
        <v>5891</v>
      </c>
      <c r="I20" s="13">
        <v>7546</v>
      </c>
      <c r="J20" s="19">
        <v>9535</v>
      </c>
      <c r="K20" s="19">
        <v>10489</v>
      </c>
      <c r="L20" s="19">
        <v>11200</v>
      </c>
      <c r="M20" s="19">
        <v>12320</v>
      </c>
      <c r="N20" s="19">
        <v>13250</v>
      </c>
      <c r="O20" s="21">
        <f>L20/K20*100</f>
        <v>106.77852988845457</v>
      </c>
      <c r="P20" s="21">
        <f>M20/L20*100</f>
        <v>110.00000000000001</v>
      </c>
      <c r="Q20" s="21">
        <f>N20/M20*100</f>
        <v>107.54870129870129</v>
      </c>
      <c r="R20" s="21">
        <f>(L20/I20)^(1/3)*100</f>
        <v>114.06885282673636</v>
      </c>
      <c r="S20" s="21">
        <f>(N20/I20)^(1/5)*100</f>
        <v>111.91796775370177</v>
      </c>
      <c r="T20" s="21" t="s">
        <v>17</v>
      </c>
    </row>
    <row r="21" spans="1:20" ht="21" customHeight="1">
      <c r="A21" s="10">
        <v>5</v>
      </c>
      <c r="B21" s="7" t="s">
        <v>13</v>
      </c>
      <c r="C21" s="10" t="s">
        <v>7</v>
      </c>
      <c r="D21" s="15"/>
      <c r="E21" s="15">
        <v>4999</v>
      </c>
      <c r="F21" s="15">
        <v>6329</v>
      </c>
      <c r="G21" s="15">
        <v>7897</v>
      </c>
      <c r="H21" s="15">
        <v>6634</v>
      </c>
      <c r="I21" s="15">
        <v>9167</v>
      </c>
      <c r="J21" s="16">
        <v>10743</v>
      </c>
      <c r="K21" s="16">
        <v>10466</v>
      </c>
      <c r="L21" s="16">
        <v>11700</v>
      </c>
      <c r="M21" s="22"/>
      <c r="N21" s="16"/>
      <c r="O21" s="22">
        <f>L21/K21*100</f>
        <v>111.79055990827442</v>
      </c>
      <c r="P21" s="22">
        <f>M21/L21*100</f>
        <v>0</v>
      </c>
      <c r="Q21" s="22" t="e">
        <f>N21/M21*100</f>
        <v>#DIV/0!</v>
      </c>
      <c r="R21" s="22">
        <f>(L21/I21)^(1/3)*100</f>
        <v>108.47247349246152</v>
      </c>
      <c r="S21" s="22"/>
      <c r="T21" s="22"/>
    </row>
    <row r="22" spans="1:20" ht="21" customHeight="1">
      <c r="A22" s="32"/>
      <c r="B22" s="33"/>
      <c r="C22" s="32"/>
      <c r="D22" s="34"/>
      <c r="E22" s="36">
        <f>E20-D20</f>
        <v>1089.0430000000001</v>
      </c>
      <c r="F22" s="36">
        <f aca="true" t="shared" si="2" ref="F22:N22">F20-E20</f>
        <v>1200</v>
      </c>
      <c r="G22" s="36">
        <f t="shared" si="2"/>
        <v>916</v>
      </c>
      <c r="H22" s="36">
        <f t="shared" si="2"/>
        <v>-500</v>
      </c>
      <c r="I22" s="36">
        <f t="shared" si="2"/>
        <v>1655</v>
      </c>
      <c r="J22" s="36">
        <f t="shared" si="2"/>
        <v>1989</v>
      </c>
      <c r="K22" s="36">
        <f t="shared" si="2"/>
        <v>954</v>
      </c>
      <c r="L22" s="36">
        <f t="shared" si="2"/>
        <v>711</v>
      </c>
      <c r="M22" s="36">
        <f t="shared" si="2"/>
        <v>1120</v>
      </c>
      <c r="N22" s="36">
        <f t="shared" si="2"/>
        <v>930</v>
      </c>
      <c r="O22" s="35"/>
      <c r="P22" s="35"/>
      <c r="Q22" s="35"/>
      <c r="R22" s="35"/>
      <c r="S22" s="35"/>
      <c r="T22" s="35"/>
    </row>
    <row r="23" spans="5:14" ht="12.75">
      <c r="E23" s="24">
        <f>E21-E20</f>
        <v>724</v>
      </c>
      <c r="F23" s="24">
        <f aca="true" t="shared" si="3" ref="F23:L23">F21-F20</f>
        <v>854</v>
      </c>
      <c r="G23" s="24">
        <f t="shared" si="3"/>
        <v>1506</v>
      </c>
      <c r="H23" s="24">
        <f t="shared" si="3"/>
        <v>743</v>
      </c>
      <c r="I23" s="24">
        <f t="shared" si="3"/>
        <v>1621</v>
      </c>
      <c r="J23" s="24">
        <f t="shared" si="3"/>
        <v>1208</v>
      </c>
      <c r="K23" s="24">
        <f t="shared" si="3"/>
        <v>-23</v>
      </c>
      <c r="L23" s="24">
        <f t="shared" si="3"/>
        <v>500</v>
      </c>
      <c r="M23" s="24"/>
      <c r="N23" s="24"/>
    </row>
    <row r="24" spans="5:17" ht="12.75">
      <c r="E24" s="27">
        <f>E23/E20*100</f>
        <v>16.93567251461988</v>
      </c>
      <c r="F24" s="27">
        <f aca="true" t="shared" si="4" ref="F24:L24">F23/F20*100</f>
        <v>15.598173515981737</v>
      </c>
      <c r="G24" s="27">
        <f t="shared" si="4"/>
        <v>23.56438741980911</v>
      </c>
      <c r="H24" s="27">
        <f t="shared" si="4"/>
        <v>12.612459684264133</v>
      </c>
      <c r="I24" s="27">
        <f t="shared" si="4"/>
        <v>21.48157964484495</v>
      </c>
      <c r="J24" s="27">
        <f t="shared" si="4"/>
        <v>12.669113791295228</v>
      </c>
      <c r="K24" s="27">
        <f t="shared" si="4"/>
        <v>-0.21927733816379064</v>
      </c>
      <c r="L24" s="27">
        <f t="shared" si="4"/>
        <v>4.464285714285714</v>
      </c>
      <c r="O24" s="30" t="s">
        <v>18</v>
      </c>
      <c r="P24" s="30"/>
      <c r="Q24" s="30"/>
    </row>
    <row r="25" spans="9:17" ht="12.75">
      <c r="I25" s="24">
        <f>I20-I21</f>
        <v>-1621</v>
      </c>
      <c r="J25" s="24">
        <f>J20-J21</f>
        <v>-1208</v>
      </c>
      <c r="K25" s="24">
        <f>K20-K21</f>
        <v>23</v>
      </c>
      <c r="L25" s="24">
        <f>L20-L21</f>
        <v>-500</v>
      </c>
      <c r="O25" s="30" t="s">
        <v>19</v>
      </c>
      <c r="P25" s="30"/>
      <c r="Q25" s="30"/>
    </row>
    <row r="26" ht="12.75">
      <c r="K26">
        <f>K25/K20*100</f>
        <v>0.21927733816379064</v>
      </c>
    </row>
    <row r="27" spans="2:12" ht="12.75">
      <c r="B27" s="29"/>
      <c r="L27">
        <v>154312</v>
      </c>
    </row>
    <row r="28" ht="12.75">
      <c r="L28">
        <f>L27*2</f>
        <v>308624</v>
      </c>
    </row>
    <row r="29" ht="12.75">
      <c r="K29">
        <f>K19*1.15</f>
        <v>99998.24999999999</v>
      </c>
    </row>
    <row r="30" spans="9:12" ht="12.75">
      <c r="I30" s="27">
        <f>I20/H20*100-100</f>
        <v>28.09370225768123</v>
      </c>
      <c r="J30" s="27">
        <f aca="true" t="shared" si="5" ref="J30:L31">J20/I20*100-100</f>
        <v>26.358335542009016</v>
      </c>
      <c r="K30" s="27">
        <f t="shared" si="5"/>
        <v>10.005243838489775</v>
      </c>
      <c r="L30" s="27">
        <f t="shared" si="5"/>
        <v>6.778529888454571</v>
      </c>
    </row>
    <row r="31" spans="9:12" ht="12.75">
      <c r="I31" s="27">
        <f>I21/H21*100-100</f>
        <v>38.18209225203498</v>
      </c>
      <c r="J31" s="27">
        <f t="shared" si="5"/>
        <v>17.192102105377984</v>
      </c>
      <c r="K31" s="27">
        <f t="shared" si="5"/>
        <v>-2.5784231592664923</v>
      </c>
      <c r="L31" s="27">
        <f t="shared" si="5"/>
        <v>11.790559908274417</v>
      </c>
    </row>
  </sheetData>
  <mergeCells count="2">
    <mergeCell ref="B2:H2"/>
    <mergeCell ref="B3:H3"/>
  </mergeCells>
  <printOptions/>
  <pageMargins left="0.21" right="0.17" top="0.46" bottom="0.31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SCT Dong Nai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2013-04-02T08:04:29Z</cp:lastPrinted>
  <dcterms:created xsi:type="dcterms:W3CDTF">2013-04-02T06:46:18Z</dcterms:created>
  <dcterms:modified xsi:type="dcterms:W3CDTF">2013-08-06T02:34:52Z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