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120" windowHeight="7875" activeTab="0"/>
  </bookViews>
  <sheets>
    <sheet name="Bieu 1 (010)" sheetId="1" r:id="rId1"/>
    <sheet name="Bieu 2 (010)" sheetId="2" r:id="rId2"/>
    <sheet name="Sheet4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<sst xmlns="http://schemas.openxmlformats.org/spreadsheetml/2006/main" count="357" uniqueCount="222">
  <si>
    <t>TT</t>
  </si>
  <si>
    <t>Chỉ tiêu kinh tế</t>
  </si>
  <si>
    <t>ĐVT</t>
  </si>
  <si>
    <t>Kế hoạch</t>
  </si>
  <si>
    <t>Thực hiện</t>
  </si>
  <si>
    <t>Lao động - thu nhập</t>
  </si>
  <si>
    <t>Lao động toàn tỉnh</t>
  </si>
  <si>
    <t>Tỷ lệ lao động CN/LĐ toàn tỉnh</t>
  </si>
  <si>
    <t>Thu nhập BQ lao động CN</t>
  </si>
  <si>
    <t>GDP của tỉnh (giá CĐ 94)</t>
  </si>
  <si>
    <t>Tỷ trọng CN-XD/GDP</t>
  </si>
  <si>
    <t>Tỷ trọng Nông-Lâm/GDP</t>
  </si>
  <si>
    <t>Tỷ trọng dịch vụ/GDP</t>
  </si>
  <si>
    <t>Tổng vốn đầu tư xã hội của tỉnh</t>
  </si>
  <si>
    <t>Thu ngân sách của tỉnh</t>
  </si>
  <si>
    <t>Tr. đó: Thu từ CN-TTCN</t>
  </si>
  <si>
    <t>Tr.đó: đầu tư cho CN-TTCN</t>
  </si>
  <si>
    <t>Giá trị SXCN (giá CĐ 94)</t>
  </si>
  <si>
    <t>Theo khu vực kinh tế</t>
  </si>
  <si>
    <t>Quốc doanh trung ương</t>
  </si>
  <si>
    <t>Quốc doanh địa phương</t>
  </si>
  <si>
    <t>Ngoài quốc doanh</t>
  </si>
  <si>
    <t>Khu vực có vốn đầu tư nước ngoài</t>
  </si>
  <si>
    <t>Theo nhóm ngành công nghiệp</t>
  </si>
  <si>
    <t>Giá trị xuất khẩu của tỉnh</t>
  </si>
  <si>
    <t>Tr đó: hàng CN-TTCN</t>
  </si>
  <si>
    <t>So với năm trước</t>
  </si>
  <si>
    <t>So với kế hoạch</t>
  </si>
  <si>
    <t>Cơ sở</t>
  </si>
  <si>
    <t>Người</t>
  </si>
  <si>
    <t>%</t>
  </si>
  <si>
    <t>Tr. USD</t>
  </si>
  <si>
    <t>Tr.đó: CN/GDP</t>
  </si>
  <si>
    <t>BẢNG TỔNG HỢP CHỈ TIÊU KINH TẾ</t>
  </si>
  <si>
    <t>A</t>
  </si>
  <si>
    <t>B</t>
  </si>
  <si>
    <t>C</t>
  </si>
  <si>
    <t>Số cơ sở sản xuất CN-TTCN</t>
  </si>
  <si>
    <t>- CN khai thác</t>
  </si>
  <si>
    <t>- CN chế biến</t>
  </si>
  <si>
    <t>- CN điện, nước, khí đốt</t>
  </si>
  <si>
    <t>- QDTW</t>
  </si>
  <si>
    <t>- QD địa phương</t>
  </si>
  <si>
    <t>- Công nghiệp ngoài quốc doanh gồm:</t>
  </si>
  <si>
    <t>+ DN tư nhân, Cty TNHH, CP</t>
  </si>
  <si>
    <t>+ HTX</t>
  </si>
  <si>
    <t>+ Hộ cá thể</t>
  </si>
  <si>
    <t>- ĐTNN (FDI)</t>
  </si>
  <si>
    <t>Theo phân ngành</t>
  </si>
  <si>
    <t xml:space="preserve">Theo thành phần kinh tế </t>
  </si>
  <si>
    <t>2.2.1</t>
  </si>
  <si>
    <t>- Ngành CN khai thác</t>
  </si>
  <si>
    <t>- Ngành CN chế biến</t>
  </si>
  <si>
    <t>- Ngành CN điện, nước, khí đốt</t>
  </si>
  <si>
    <t>2.2.2</t>
  </si>
  <si>
    <t>BiÓu sè 4</t>
  </si>
  <si>
    <t xml:space="preserve">Thùc hiÖn c¸c chØ tiªu chñ yÕu 2001- 2005          </t>
  </si>
  <si>
    <t>Sè</t>
  </si>
  <si>
    <t>§¬n vÞ</t>
  </si>
  <si>
    <t>Thùc hiÖn</t>
  </si>
  <si>
    <t>¦íc TH</t>
  </si>
  <si>
    <t xml:space="preserve">Dù kiÕn </t>
  </si>
  <si>
    <t>Tû lÖ</t>
  </si>
  <si>
    <t>T¨ng tr­ëng</t>
  </si>
  <si>
    <t>ChØ tiªu</t>
  </si>
  <si>
    <t>tÝnh</t>
  </si>
  <si>
    <t>b×nh qu©n</t>
  </si>
  <si>
    <t>7= 6/1</t>
  </si>
  <si>
    <t>2001 - 2005</t>
  </si>
  <si>
    <t>I</t>
  </si>
  <si>
    <t>Gi¸ trÞ SXCN (Gi¸ C§ 94)</t>
  </si>
  <si>
    <t>TriÖu ®ång</t>
  </si>
  <si>
    <t>Ph©n theo thµnh phÇn kinh tÕ</t>
  </si>
  <si>
    <t>Công nghiệp trung ương</t>
  </si>
  <si>
    <t>Công nghiệp địa phương</t>
  </si>
  <si>
    <t>+ Quốc doanh địa phương</t>
  </si>
  <si>
    <t>+ Ngoài quốc doanh</t>
  </si>
  <si>
    <t>Kinh tế có vốn đầu tư NN</t>
  </si>
  <si>
    <t>Phân theo ngành công nghiệp</t>
  </si>
  <si>
    <t>CN khai thác mỏ</t>
  </si>
  <si>
    <t>CN chế biến</t>
  </si>
  <si>
    <t>CN SX và phân phối điện, nước</t>
  </si>
  <si>
    <t>II</t>
  </si>
  <si>
    <t xml:space="preserve">Gi¸ trÞ t¨ng thªm </t>
  </si>
  <si>
    <t>III</t>
  </si>
  <si>
    <t>S¶n phÈm chñ yÕu</t>
  </si>
  <si>
    <t xml:space="preserve"> - S¶n phÈm A</t>
  </si>
  <si>
    <t xml:space="preserve"> - S¶n phÈm B</t>
  </si>
  <si>
    <t xml:space="preserve"> -…</t>
  </si>
  <si>
    <t>IV</t>
  </si>
  <si>
    <t>Gi¸ trÞ xuÊt khÈu</t>
  </si>
  <si>
    <t>1000 USD</t>
  </si>
  <si>
    <t>V</t>
  </si>
  <si>
    <t>S¶n phÈm xuÊt khÈu</t>
  </si>
  <si>
    <t xml:space="preserve"> - …</t>
  </si>
  <si>
    <t>VI</t>
  </si>
  <si>
    <t>Gi¸ trÞ nhËp khÈu</t>
  </si>
  <si>
    <t>M¸y mãc thiÕt bÞ</t>
  </si>
  <si>
    <t>VËt t­, nguyªn liÖu</t>
  </si>
  <si>
    <t>VII</t>
  </si>
  <si>
    <t>MÆt hµng nhËp khÈu chñ yÕu</t>
  </si>
  <si>
    <t xml:space="preserve"> - MÆt hµng A</t>
  </si>
  <si>
    <t xml:space="preserve"> - MÆt hµng B</t>
  </si>
  <si>
    <t>Tæng vèn ®Çu t­ XDCB</t>
  </si>
  <si>
    <t>Trong ®ã: - X©y l¾p</t>
  </si>
  <si>
    <t xml:space="preserve">                - ThiÕt bÞ</t>
  </si>
  <si>
    <t xml:space="preserve">                - Kh¸c</t>
  </si>
  <si>
    <t>Vèn ng©n s¸ch</t>
  </si>
  <si>
    <t>Trong ®ã: - Vèn trong n­íc</t>
  </si>
  <si>
    <t xml:space="preserve">                 - Vèn ngoµi n­íc</t>
  </si>
  <si>
    <t>Vèn vay tÝn dông nhµ n­íc</t>
  </si>
  <si>
    <t>Vèn vay tÝn dông th­¬ng m¹i</t>
  </si>
  <si>
    <t>C¸c nguån vèn kh¸c</t>
  </si>
  <si>
    <t>VIII</t>
  </si>
  <si>
    <t xml:space="preserve">- Ngoài quốc doanh </t>
  </si>
  <si>
    <t>- QD trung ương</t>
  </si>
  <si>
    <t>Năm 2009</t>
  </si>
  <si>
    <t>9=6/5</t>
  </si>
  <si>
    <t>Tỷ.đ</t>
  </si>
  <si>
    <t>"</t>
  </si>
  <si>
    <t>Theo địa bàn</t>
  </si>
  <si>
    <t>GTSXCNNT (giá CĐ 94)</t>
  </si>
  <si>
    <r>
      <t>Biểu số: 01/KHTH - CNĐP</t>
    </r>
    <r>
      <rPr>
        <sz val="10"/>
        <rFont val="Times New Roman"/>
        <family val="1"/>
      </rPr>
      <t xml:space="preserve"> </t>
    </r>
  </si>
  <si>
    <t>1. Thành phố Biên Hòa</t>
  </si>
  <si>
    <t>2. Huyện Vĩnh Cửu</t>
  </si>
  <si>
    <t>3. Huyện Tân Phú</t>
  </si>
  <si>
    <t>4. Huyện Định Quán</t>
  </si>
  <si>
    <t>5. Huyện Xuân Lộc</t>
  </si>
  <si>
    <t>6. Thị xã Long Khánh</t>
  </si>
  <si>
    <t xml:space="preserve">7. Huyện Thống Nhất </t>
  </si>
  <si>
    <t xml:space="preserve">8. Huyện Long Thành </t>
  </si>
  <si>
    <t>9. Huyện Nhơn Trạch</t>
  </si>
  <si>
    <t>10. Huyện Trảng Bom</t>
  </si>
  <si>
    <t>11. Huyện Cẩm Mỹ</t>
  </si>
  <si>
    <t>Sở Công Thương Đồng Nai</t>
  </si>
  <si>
    <t>Lao động đang làm việc toàn tỉnh</t>
  </si>
  <si>
    <t>Lao động đang lv ngành công nghiệp</t>
  </si>
  <si>
    <t>tr.đ/ng/th</t>
  </si>
  <si>
    <t>Ước thực hiện 2009</t>
  </si>
  <si>
    <t>Tỷ đồng</t>
  </si>
  <si>
    <t>Biểu số: 02/KHTH - CNĐP</t>
  </si>
  <si>
    <t>TÌNH HÌNH PHÁT TRIỂN CÁC NGÀNH CÔNG NGHIỆP, TIỂU THỦ CÔNG NGHIỆP VÀ SẢN PHẨM CHỦ YẾU</t>
  </si>
  <si>
    <t xml:space="preserve">GTSXCN (giá CĐ 94) </t>
  </si>
  <si>
    <t>Tr.đ</t>
  </si>
  <si>
    <t>Công nghiệp khai thác mỏ</t>
  </si>
  <si>
    <t>Khai thác than</t>
  </si>
  <si>
    <t>Khai thác dầu thô và khí tự nhiên</t>
  </si>
  <si>
    <t>Khai thác quặng kim loại</t>
  </si>
  <si>
    <t>Khai thác đá và mỏ khác</t>
  </si>
  <si>
    <t>Công nghiệp chế biến</t>
  </si>
  <si>
    <t>Sản xuất thực phẩm và đồ uống</t>
  </si>
  <si>
    <t>Sản xuất thuốc lá, thuốc lào</t>
  </si>
  <si>
    <t>Sản xuất sản phẩm dệt</t>
  </si>
  <si>
    <t>Sản xuất trang phục</t>
  </si>
  <si>
    <t>Sản xuất sản phẩm bằng da, giả da</t>
  </si>
  <si>
    <t>Sản xuất sản phẩm gỗ và lâm sản</t>
  </si>
  <si>
    <t>Sản xuất giấy và các sản phẩm từ giấy</t>
  </si>
  <si>
    <t>Xuất bản, in và sao bản ghi</t>
  </si>
  <si>
    <t>Sản xuất than cốc, sản phẩm dầu mỏ tinh chế</t>
  </si>
  <si>
    <t>Sản xuất hóa chất và các sản phẩm hóa chất</t>
  </si>
  <si>
    <t>Sản xuất sản phẩm cao su và Plastic</t>
  </si>
  <si>
    <t>Sản xuất sản phẩm từ chất khoáng phi kim loại khác</t>
  </si>
  <si>
    <t>Sản xuất kim loại</t>
  </si>
  <si>
    <t>Sản xuất sản phẩm bằng kim loại (trừ MMTB)</t>
  </si>
  <si>
    <t>Sản xuất máy móc, thiết bị</t>
  </si>
  <si>
    <t>Sản xuất thiết bị văn phòng, máy tính</t>
  </si>
  <si>
    <t>Sản xuất thiết bị điện</t>
  </si>
  <si>
    <t>Sản xuất radio, tivi và thiết bị truyền thông</t>
  </si>
  <si>
    <t>Sản xuất dụng cụ y tế, chính xác, dụng cụ quang học, đồng hồ</t>
  </si>
  <si>
    <t>Sản xuất, sửa chữa xe có động cơ</t>
  </si>
  <si>
    <t>Sản xuất, sửa chữa phương tiện vận tải khác</t>
  </si>
  <si>
    <t>Sản xuất giường, tủ, bàn ghế</t>
  </si>
  <si>
    <t>Sản xuất sản phẩm tái chế</t>
  </si>
  <si>
    <t>Sản xuất và phân phối điện, khí đốt và nước</t>
  </si>
  <si>
    <t>Sản xuất và phân phối điện, ga</t>
  </si>
  <si>
    <t>Sản xuất và phân phối nước</t>
  </si>
  <si>
    <t>Sản phẩm chủ yếu</t>
  </si>
  <si>
    <t>1000 tấn</t>
  </si>
  <si>
    <t xml:space="preserve">       - Quạt điện các loại</t>
  </si>
  <si>
    <t>1000 cái</t>
  </si>
  <si>
    <t xml:space="preserve">       - Bột giặt</t>
  </si>
  <si>
    <t xml:space="preserve">       -  Bao PP</t>
  </si>
  <si>
    <t>tấn</t>
  </si>
  <si>
    <t xml:space="preserve">       - Xe tải nhẹ</t>
  </si>
  <si>
    <t>Chiếc</t>
  </si>
  <si>
    <t xml:space="preserve">       - Đường cát</t>
  </si>
  <si>
    <t>1.000 tấn</t>
  </si>
  <si>
    <t xml:space="preserve">       - Phân hỗn hợp</t>
  </si>
  <si>
    <t xml:space="preserve">       - Bột ngọt</t>
  </si>
  <si>
    <t xml:space="preserve">       - Thức ăn gia súc</t>
  </si>
  <si>
    <t xml:space="preserve">       - Nhân hạt điều</t>
  </si>
  <si>
    <t>Tấn</t>
  </si>
  <si>
    <t xml:space="preserve">       - Gạch xây dựng các loại</t>
  </si>
  <si>
    <t>Triệu viên</t>
  </si>
  <si>
    <t xml:space="preserve">       - Ngói các loại</t>
  </si>
  <si>
    <t xml:space="preserve">       - Vải các loại</t>
  </si>
  <si>
    <t>Triệu mét</t>
  </si>
  <si>
    <t xml:space="preserve">       - Gạch ceramic</t>
  </si>
  <si>
    <t>Triệu m2</t>
  </si>
  <si>
    <t xml:space="preserve">       - Sản phẩm may mặc</t>
  </si>
  <si>
    <t>Triệu SP</t>
  </si>
  <si>
    <t xml:space="preserve">       - Thuốc lá điếu</t>
  </si>
  <si>
    <t>Triệu bao</t>
  </si>
  <si>
    <t xml:space="preserve">       - Giày thể thao</t>
  </si>
  <si>
    <t>1000 đôi</t>
  </si>
  <si>
    <t xml:space="preserve">       - Ti vi các loại</t>
  </si>
  <si>
    <t>1000 chiếc</t>
  </si>
  <si>
    <t xml:space="preserve">       - Xe máy</t>
  </si>
  <si>
    <t xml:space="preserve">       - Nước khai thác</t>
  </si>
  <si>
    <t>Triệu m3</t>
  </si>
  <si>
    <t xml:space="preserve">       - Bia hơi</t>
  </si>
  <si>
    <t>1.000lít</t>
  </si>
  <si>
    <t xml:space="preserve">       - Đá khai thác</t>
  </si>
  <si>
    <t>1000 m3</t>
  </si>
  <si>
    <t>Năm 2010</t>
  </si>
  <si>
    <t>Ước thực hiện</t>
  </si>
  <si>
    <t>Kế hoạch 2011</t>
  </si>
  <si>
    <t>Giai đoạn 2006-2010, kế hoạch 2011</t>
  </si>
  <si>
    <t>Bình quân 2006-2010</t>
  </si>
  <si>
    <t>2010/2009</t>
  </si>
  <si>
    <t>2011/2010</t>
  </si>
  <si>
    <t>Tỷ lệ năm 2010 (%)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</si>
</sst>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00"/>
    <numFmt numFmtId="167" formatCode="0.0000"/>
    <numFmt numFmtId="168" formatCode="0.000000"/>
    <numFmt numFmtId="169" formatCode="0.00000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4"/>
      <name val=".VnTime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1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.VnTime"/>
      <family val="2"/>
    </font>
    <font>
      <b/>
      <i/>
      <sz val="11"/>
      <name val=".VnTime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left" vertical="center" wrapText="1"/>
    </xf>
    <xf numFmtId="0" fontId="1" fillId="0" borderId="1" xfId="0" applyFont="1" applyBorder="1" applyAlignment="1" quotePrefix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9" fillId="0" borderId="1" xfId="0" applyFont="1" applyBorder="1" applyAlignment="1" quotePrefix="1">
      <alignment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16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HAUTUAN\B&#225;oc&#225;o\Data2010\Cuc_CNDP\2010\Year2007_nhanchuyenqua\5.%20Congnghiepxayd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HAUTUAN\B&#225;oc&#225;o\Data2010\Cuc_CNDP\2010\Slieu_Tongh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HAUTUAN\B&#225;oc&#225;o\KH2011\BCnam2010_guiTinhuy\Slieu_baocaouoclan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lieu_uoclan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0">
        <row r="11">
          <cell r="C11">
            <v>35</v>
          </cell>
          <cell r="D11">
            <v>32</v>
          </cell>
        </row>
        <row r="12">
          <cell r="C12">
            <v>20</v>
          </cell>
          <cell r="D12">
            <v>14</v>
          </cell>
        </row>
        <row r="13">
          <cell r="C13">
            <v>7</v>
          </cell>
          <cell r="D13">
            <v>12</v>
          </cell>
        </row>
        <row r="14">
          <cell r="C14">
            <v>289</v>
          </cell>
          <cell r="D14">
            <v>321</v>
          </cell>
        </row>
        <row r="16">
          <cell r="C16">
            <v>256</v>
          </cell>
          <cell r="D16">
            <v>340</v>
          </cell>
        </row>
        <row r="17">
          <cell r="C17">
            <v>407</v>
          </cell>
          <cell r="D17">
            <v>500</v>
          </cell>
        </row>
        <row r="21">
          <cell r="C21">
            <v>325</v>
          </cell>
          <cell r="D21">
            <v>347</v>
          </cell>
        </row>
        <row r="23">
          <cell r="C23">
            <v>9728</v>
          </cell>
        </row>
        <row r="45">
          <cell r="C45">
            <v>69</v>
          </cell>
        </row>
      </sheetData>
      <sheetData sheetId="1">
        <row r="11">
          <cell r="C11">
            <v>14500</v>
          </cell>
          <cell r="D11">
            <v>14504</v>
          </cell>
        </row>
        <row r="12">
          <cell r="C12">
            <v>10991</v>
          </cell>
          <cell r="D12">
            <v>11213</v>
          </cell>
        </row>
        <row r="17">
          <cell r="C17">
            <v>218682</v>
          </cell>
          <cell r="D17">
            <v>257683</v>
          </cell>
        </row>
        <row r="21">
          <cell r="C21">
            <v>2894</v>
          </cell>
          <cell r="D21">
            <v>2854</v>
          </cell>
        </row>
        <row r="23">
          <cell r="C23">
            <v>312565</v>
          </cell>
          <cell r="D23">
            <v>359553</v>
          </cell>
        </row>
        <row r="45">
          <cell r="C45">
            <v>1087</v>
          </cell>
          <cell r="D45">
            <v>1237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_TP"/>
      <sheetName val="CN_nganh"/>
      <sheetName val="CN_TP(L2)"/>
      <sheetName val="TMBL"/>
      <sheetName val="XK"/>
      <sheetName val="NK"/>
      <sheetName val="00000000"/>
      <sheetName val="10000000"/>
    </sheetNames>
    <sheetDataSet>
      <sheetData sheetId="2">
        <row r="9">
          <cell r="C9">
            <v>6216</v>
          </cell>
          <cell r="D9">
            <v>6765</v>
          </cell>
          <cell r="E9">
            <v>7737</v>
          </cell>
          <cell r="F9">
            <v>8639.59</v>
          </cell>
        </row>
        <row r="10">
          <cell r="C10">
            <v>2443</v>
          </cell>
          <cell r="D10">
            <v>2609.3</v>
          </cell>
          <cell r="E10">
            <v>2891</v>
          </cell>
          <cell r="F10">
            <v>2686.23</v>
          </cell>
        </row>
        <row r="11">
          <cell r="C11">
            <v>5346</v>
          </cell>
          <cell r="D11">
            <v>6600</v>
          </cell>
          <cell r="E11">
            <v>8028</v>
          </cell>
          <cell r="F11">
            <v>10269.73</v>
          </cell>
        </row>
        <row r="16">
          <cell r="C16">
            <v>28526</v>
          </cell>
          <cell r="D16">
            <v>35931</v>
          </cell>
          <cell r="E16">
            <v>44264</v>
          </cell>
          <cell r="F16">
            <v>55286.69</v>
          </cell>
        </row>
        <row r="32">
          <cell r="C32">
            <v>804.52</v>
          </cell>
          <cell r="D32">
            <v>806.3</v>
          </cell>
          <cell r="E32">
            <v>1017</v>
          </cell>
          <cell r="F32">
            <v>1162.7</v>
          </cell>
        </row>
        <row r="33">
          <cell r="C33">
            <v>40893.231</v>
          </cell>
          <cell r="D33">
            <v>50036.32899999998</v>
          </cell>
          <cell r="E33">
            <v>60763</v>
          </cell>
          <cell r="F33">
            <v>74497.89300000001</v>
          </cell>
        </row>
        <row r="34">
          <cell r="C34">
            <v>9945</v>
          </cell>
          <cell r="D34">
            <v>11767.457</v>
          </cell>
          <cell r="E34">
            <v>13040</v>
          </cell>
          <cell r="F34">
            <v>16160.5</v>
          </cell>
        </row>
        <row r="35">
          <cell r="C35">
            <v>1243.534</v>
          </cell>
          <cell r="D35">
            <v>1202.705</v>
          </cell>
          <cell r="E35">
            <v>1299</v>
          </cell>
          <cell r="F35">
            <v>1027.902</v>
          </cell>
        </row>
        <row r="36">
          <cell r="C36">
            <v>3834.537</v>
          </cell>
          <cell r="D36">
            <v>5515.420999999999</v>
          </cell>
          <cell r="E36">
            <v>5270</v>
          </cell>
          <cell r="F36">
            <v>6431.11</v>
          </cell>
        </row>
        <row r="37">
          <cell r="C37">
            <v>928.837</v>
          </cell>
          <cell r="D37">
            <v>1564.333</v>
          </cell>
          <cell r="E37">
            <v>1658</v>
          </cell>
          <cell r="F37">
            <v>1808.2240000000002</v>
          </cell>
        </row>
        <row r="38">
          <cell r="C38">
            <v>5330.747</v>
          </cell>
          <cell r="D38">
            <v>5878.164</v>
          </cell>
          <cell r="E38">
            <v>5815</v>
          </cell>
          <cell r="F38">
            <v>7043.696999999999</v>
          </cell>
        </row>
        <row r="39">
          <cell r="C39">
            <v>530.435</v>
          </cell>
          <cell r="D39">
            <v>723.521</v>
          </cell>
          <cell r="E39">
            <v>1348</v>
          </cell>
          <cell r="F39">
            <v>1295.915</v>
          </cell>
        </row>
        <row r="40">
          <cell r="C40">
            <v>1295.209</v>
          </cell>
          <cell r="D40">
            <v>1231.84</v>
          </cell>
          <cell r="E40">
            <v>1808</v>
          </cell>
          <cell r="F40">
            <v>2104.59</v>
          </cell>
        </row>
        <row r="41">
          <cell r="C41">
            <v>52.854</v>
          </cell>
          <cell r="D41">
            <v>32.817</v>
          </cell>
          <cell r="E41">
            <v>26</v>
          </cell>
          <cell r="F41">
            <v>39.174</v>
          </cell>
        </row>
        <row r="42">
          <cell r="C42">
            <v>3157.737</v>
          </cell>
          <cell r="D42">
            <v>3603.181</v>
          </cell>
          <cell r="E42">
            <v>4415</v>
          </cell>
          <cell r="F42">
            <v>5541.679</v>
          </cell>
        </row>
        <row r="43">
          <cell r="C43">
            <v>1704.689</v>
          </cell>
          <cell r="D43">
            <v>1864.789</v>
          </cell>
          <cell r="E43">
            <v>3197</v>
          </cell>
          <cell r="F43">
            <v>4048.763</v>
          </cell>
        </row>
        <row r="44">
          <cell r="C44">
            <v>2505.777</v>
          </cell>
          <cell r="D44">
            <v>2686.1589999999997</v>
          </cell>
          <cell r="E44">
            <v>2725</v>
          </cell>
          <cell r="F44">
            <v>4442.984</v>
          </cell>
        </row>
        <row r="45">
          <cell r="C45">
            <v>890.408</v>
          </cell>
          <cell r="D45">
            <v>992.005</v>
          </cell>
          <cell r="E45">
            <v>1432</v>
          </cell>
          <cell r="F45">
            <v>1594.772</v>
          </cell>
        </row>
        <row r="46">
          <cell r="C46">
            <v>675.169</v>
          </cell>
          <cell r="D46">
            <v>993.0260000000001</v>
          </cell>
          <cell r="E46">
            <v>3497</v>
          </cell>
          <cell r="F46">
            <v>4473.665</v>
          </cell>
        </row>
        <row r="47">
          <cell r="C47">
            <v>977.317</v>
          </cell>
          <cell r="D47">
            <v>1077.504</v>
          </cell>
          <cell r="E47">
            <v>1182</v>
          </cell>
          <cell r="F47">
            <v>1892.042</v>
          </cell>
        </row>
        <row r="48">
          <cell r="C48">
            <v>1182.802</v>
          </cell>
          <cell r="D48">
            <v>1293.026</v>
          </cell>
          <cell r="E48">
            <v>1373</v>
          </cell>
          <cell r="F48">
            <v>1573.684</v>
          </cell>
        </row>
        <row r="49">
          <cell r="C49">
            <v>2967.852</v>
          </cell>
          <cell r="D49">
            <v>3949.81</v>
          </cell>
          <cell r="E49">
            <v>5265</v>
          </cell>
          <cell r="F49">
            <v>6160.123</v>
          </cell>
        </row>
        <row r="50">
          <cell r="C50">
            <v>601.604</v>
          </cell>
          <cell r="D50">
            <v>763.6210000000001</v>
          </cell>
          <cell r="E50">
            <v>742</v>
          </cell>
          <cell r="F50">
            <v>829.0930000000001</v>
          </cell>
        </row>
        <row r="51">
          <cell r="E51">
            <v>1082</v>
          </cell>
          <cell r="F51">
            <v>1403.401</v>
          </cell>
        </row>
        <row r="52">
          <cell r="C52">
            <v>1111.24</v>
          </cell>
          <cell r="D52">
            <v>1457.076</v>
          </cell>
          <cell r="E52">
            <v>1598</v>
          </cell>
          <cell r="F52">
            <v>1990.4060000000002</v>
          </cell>
        </row>
        <row r="53">
          <cell r="C53">
            <v>512.858</v>
          </cell>
          <cell r="D53">
            <v>582.435</v>
          </cell>
          <cell r="E53">
            <v>939</v>
          </cell>
          <cell r="F53">
            <v>1173.117</v>
          </cell>
        </row>
        <row r="54">
          <cell r="C54">
            <v>1443.051</v>
          </cell>
          <cell r="D54">
            <v>2857.4390000000003</v>
          </cell>
          <cell r="E54">
            <v>3050</v>
          </cell>
          <cell r="F54">
            <v>3459.852</v>
          </cell>
        </row>
        <row r="55">
          <cell r="C55">
            <v>1.574</v>
          </cell>
          <cell r="D55">
            <v>0</v>
          </cell>
          <cell r="E55">
            <v>2</v>
          </cell>
          <cell r="F55">
            <v>3.2</v>
          </cell>
        </row>
        <row r="56">
          <cell r="C56">
            <v>835.922</v>
          </cell>
          <cell r="D56">
            <v>1062.6</v>
          </cell>
          <cell r="E56">
            <v>1140</v>
          </cell>
          <cell r="F56">
            <v>1221.652</v>
          </cell>
        </row>
        <row r="57">
          <cell r="C57">
            <v>754.39</v>
          </cell>
          <cell r="D57">
            <v>971.6</v>
          </cell>
          <cell r="E57">
            <v>1031</v>
          </cell>
          <cell r="F57">
            <v>1091.652</v>
          </cell>
        </row>
        <row r="58">
          <cell r="C58">
            <v>81.532</v>
          </cell>
          <cell r="D58">
            <v>91</v>
          </cell>
          <cell r="E58">
            <v>109</v>
          </cell>
          <cell r="F58">
            <v>130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TSXCN"/>
      <sheetName val="SPCN"/>
      <sheetName val="TMBL"/>
      <sheetName val="XK"/>
      <sheetName val="NK"/>
      <sheetName val="00000000"/>
      <sheetName val="10000000"/>
    </sheetNames>
    <sheetDataSet>
      <sheetData sheetId="0">
        <row r="11">
          <cell r="J11">
            <v>9306.51</v>
          </cell>
          <cell r="K11">
            <v>10545</v>
          </cell>
        </row>
        <row r="12">
          <cell r="J12">
            <v>2931.1</v>
          </cell>
          <cell r="K12">
            <v>3340</v>
          </cell>
        </row>
        <row r="13">
          <cell r="J13">
            <v>13440.57</v>
          </cell>
          <cell r="K13">
            <v>15790</v>
          </cell>
        </row>
        <row r="18">
          <cell r="J18">
            <v>76834.38</v>
          </cell>
          <cell r="K18">
            <v>91173</v>
          </cell>
        </row>
        <row r="26">
          <cell r="J26">
            <v>1313.72</v>
          </cell>
          <cell r="K26">
            <v>1472.68012</v>
          </cell>
        </row>
        <row r="27">
          <cell r="G27">
            <v>1214.8197270023888</v>
          </cell>
        </row>
        <row r="29">
          <cell r="G29">
            <v>19169.905</v>
          </cell>
          <cell r="J29">
            <v>24453.618000000002</v>
          </cell>
        </row>
        <row r="30">
          <cell r="G30">
            <v>1172.848</v>
          </cell>
          <cell r="J30">
            <v>1191.829</v>
          </cell>
        </row>
        <row r="31">
          <cell r="G31">
            <v>8393.813776726955</v>
          </cell>
          <cell r="J31">
            <v>9706.365</v>
          </cell>
        </row>
        <row r="32">
          <cell r="G32">
            <v>1909.0735998635014</v>
          </cell>
          <cell r="J32">
            <v>2349.6989999999996</v>
          </cell>
        </row>
        <row r="33">
          <cell r="G33">
            <v>9657.659546482719</v>
          </cell>
          <cell r="J33">
            <v>12579.023</v>
          </cell>
        </row>
        <row r="34">
          <cell r="G34">
            <v>1847.9640180373422</v>
          </cell>
          <cell r="J34">
            <v>2126.8900000000003</v>
          </cell>
        </row>
        <row r="35">
          <cell r="G35">
            <v>2105.001042850875</v>
          </cell>
          <cell r="J35">
            <v>2339.7749999999996</v>
          </cell>
        </row>
        <row r="36">
          <cell r="G36">
            <v>51.58721259688977</v>
          </cell>
          <cell r="J36">
            <v>57.276</v>
          </cell>
        </row>
        <row r="37">
          <cell r="G37">
            <v>6672.725898503389</v>
          </cell>
          <cell r="J37">
            <v>7191.5470000000005</v>
          </cell>
        </row>
        <row r="38">
          <cell r="G38">
            <v>5380.753323112172</v>
          </cell>
          <cell r="J38">
            <v>5745.582</v>
          </cell>
        </row>
        <row r="39">
          <cell r="G39">
            <v>3243.309522839175</v>
          </cell>
          <cell r="J39">
            <v>4193.201999999999</v>
          </cell>
        </row>
        <row r="40">
          <cell r="G40">
            <v>1690.2200107736558</v>
          </cell>
          <cell r="J40">
            <v>1709.318</v>
          </cell>
        </row>
        <row r="41">
          <cell r="G41">
            <v>4437.698560766344</v>
          </cell>
          <cell r="J41">
            <v>5474.735</v>
          </cell>
        </row>
        <row r="42">
          <cell r="G42">
            <v>1981.8523534344074</v>
          </cell>
          <cell r="J42">
            <v>2211.165</v>
          </cell>
        </row>
        <row r="43">
          <cell r="G43">
            <v>869.3621146102472</v>
          </cell>
          <cell r="J43">
            <v>584.384</v>
          </cell>
        </row>
        <row r="44">
          <cell r="G44">
            <v>6378.445447521084</v>
          </cell>
          <cell r="J44">
            <v>6862.33</v>
          </cell>
        </row>
        <row r="45">
          <cell r="G45">
            <v>787.138</v>
          </cell>
          <cell r="J45">
            <v>901.159</v>
          </cell>
        </row>
        <row r="46">
          <cell r="G46">
            <v>1470.245</v>
          </cell>
          <cell r="J46">
            <v>1492.314</v>
          </cell>
        </row>
        <row r="47">
          <cell r="G47">
            <v>2416.6046045434605</v>
          </cell>
          <cell r="J47">
            <v>3117.493</v>
          </cell>
        </row>
        <row r="48">
          <cell r="G48">
            <v>1244.3186555842635</v>
          </cell>
          <cell r="J48">
            <v>1612.84</v>
          </cell>
        </row>
        <row r="49">
          <cell r="G49">
            <v>3783.0887936918048</v>
          </cell>
          <cell r="J49">
            <v>4471.393</v>
          </cell>
        </row>
        <row r="50">
          <cell r="G50">
            <v>6.128491688197728</v>
          </cell>
          <cell r="J50">
            <v>7.36</v>
          </cell>
        </row>
        <row r="52">
          <cell r="G52">
            <v>1063.687</v>
          </cell>
          <cell r="J52">
            <v>697.729</v>
          </cell>
        </row>
        <row r="53">
          <cell r="G53">
            <v>150.01249110320285</v>
          </cell>
          <cell r="J53">
            <v>121.8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TSXCN"/>
      <sheetName val="SPCN"/>
      <sheetName val="TMBL"/>
      <sheetName val="XK"/>
      <sheetName val="NK"/>
      <sheetName val="Tinh_NK"/>
      <sheetName val="00000000"/>
      <sheetName val="10000000"/>
    </sheetNames>
    <sheetDataSet>
      <sheetData sheetId="0">
        <row r="11">
          <cell r="G11">
            <v>9136.51</v>
          </cell>
        </row>
        <row r="12">
          <cell r="G12">
            <v>2865.37</v>
          </cell>
        </row>
        <row r="13">
          <cell r="G13">
            <v>11251.03</v>
          </cell>
        </row>
        <row r="18">
          <cell r="G18">
            <v>63845.43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20" zoomScaleNormal="120" workbookViewId="0" topLeftCell="A1">
      <pane xSplit="3" ySplit="8" topLeftCell="G6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64" sqref="B64"/>
    </sheetView>
  </sheetViews>
  <sheetFormatPr defaultColWidth="9.140625" defaultRowHeight="12.75"/>
  <cols>
    <col min="1" max="1" width="4.140625" style="1" customWidth="1"/>
    <col min="2" max="2" width="28.8515625" style="3" customWidth="1"/>
    <col min="3" max="3" width="9.140625" style="1" customWidth="1"/>
    <col min="4" max="7" width="7.57421875" style="1" customWidth="1"/>
    <col min="8" max="8" width="9.140625" style="1" hidden="1" customWidth="1"/>
    <col min="9" max="12" width="9.140625" style="1" customWidth="1"/>
    <col min="13" max="13" width="7.8515625" style="1" customWidth="1"/>
    <col min="14" max="14" width="7.57421875" style="1" hidden="1" customWidth="1"/>
    <col min="15" max="16384" width="9.140625" style="1" customWidth="1"/>
  </cols>
  <sheetData>
    <row r="1" spans="2:14" ht="12.75">
      <c r="B1" s="3" t="s">
        <v>134</v>
      </c>
      <c r="M1" s="62"/>
      <c r="N1" s="62"/>
    </row>
    <row r="2" ht="12.75">
      <c r="B2" s="35" t="s">
        <v>122</v>
      </c>
    </row>
    <row r="3" spans="1:14" ht="18.75">
      <c r="A3" s="61" t="s">
        <v>33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2.75">
      <c r="A4" s="62" t="s">
        <v>217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6" spans="1:15" s="2" customFormat="1" ht="12.75" customHeight="1">
      <c r="A6" s="60" t="s">
        <v>0</v>
      </c>
      <c r="B6" s="60" t="s">
        <v>1</v>
      </c>
      <c r="C6" s="60" t="s">
        <v>2</v>
      </c>
      <c r="D6" s="60" t="s">
        <v>4</v>
      </c>
      <c r="E6" s="60"/>
      <c r="F6" s="60"/>
      <c r="G6" s="60"/>
      <c r="H6" s="44" t="s">
        <v>116</v>
      </c>
      <c r="I6" s="65" t="s">
        <v>138</v>
      </c>
      <c r="J6" s="59" t="s">
        <v>214</v>
      </c>
      <c r="K6" s="58"/>
      <c r="L6" s="64" t="s">
        <v>216</v>
      </c>
      <c r="M6" s="60" t="s">
        <v>221</v>
      </c>
      <c r="N6" s="60"/>
      <c r="O6" s="60"/>
    </row>
    <row r="7" spans="1:15" s="2" customFormat="1" ht="54.75" customHeight="1">
      <c r="A7" s="60"/>
      <c r="B7" s="60"/>
      <c r="C7" s="60"/>
      <c r="D7" s="4">
        <v>2005</v>
      </c>
      <c r="E7" s="4">
        <v>2006</v>
      </c>
      <c r="F7" s="4">
        <v>2007</v>
      </c>
      <c r="G7" s="4">
        <v>2008</v>
      </c>
      <c r="H7" s="4" t="s">
        <v>3</v>
      </c>
      <c r="I7" s="65"/>
      <c r="J7" s="53" t="s">
        <v>3</v>
      </c>
      <c r="K7" s="53" t="s">
        <v>215</v>
      </c>
      <c r="L7" s="64"/>
      <c r="M7" s="5" t="s">
        <v>26</v>
      </c>
      <c r="N7" s="5" t="s">
        <v>27</v>
      </c>
      <c r="O7" s="34" t="s">
        <v>218</v>
      </c>
    </row>
    <row r="8" spans="1:15" s="2" customFormat="1" ht="15" customHeight="1">
      <c r="A8" s="4" t="s">
        <v>34</v>
      </c>
      <c r="B8" s="4" t="s">
        <v>35</v>
      </c>
      <c r="C8" s="4" t="s">
        <v>36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8</v>
      </c>
      <c r="O8" s="4">
        <v>10</v>
      </c>
    </row>
    <row r="9" spans="1:16" s="2" customFormat="1" ht="15" customHeight="1">
      <c r="A9" s="4">
        <v>1</v>
      </c>
      <c r="B9" s="6" t="s">
        <v>37</v>
      </c>
      <c r="C9" s="4" t="s">
        <v>28</v>
      </c>
      <c r="D9" s="38">
        <f>D10</f>
        <v>10122</v>
      </c>
      <c r="E9" s="38">
        <f aca="true" t="shared" si="0" ref="E9:L9">E10</f>
        <v>11132</v>
      </c>
      <c r="F9" s="38">
        <f t="shared" si="0"/>
        <v>11184</v>
      </c>
      <c r="G9" s="38">
        <f t="shared" si="0"/>
        <v>11791</v>
      </c>
      <c r="H9" s="38"/>
      <c r="I9" s="38">
        <f t="shared" si="0"/>
        <v>12517</v>
      </c>
      <c r="J9" s="38">
        <v>13201.936236623143</v>
      </c>
      <c r="K9" s="38">
        <v>13201.936236623143</v>
      </c>
      <c r="L9" s="38">
        <f t="shared" si="0"/>
        <v>13924.009445990114</v>
      </c>
      <c r="M9" s="45">
        <f>K9/I9*100</f>
        <v>105.47204790783049</v>
      </c>
      <c r="N9" s="45">
        <f>K9/J9*100</f>
        <v>100</v>
      </c>
      <c r="O9" s="45">
        <f>(K9/D9)^(1/5)*100</f>
        <v>105.45672003545388</v>
      </c>
      <c r="P9" s="48">
        <f>O9/100</f>
        <v>1.0545672003545388</v>
      </c>
    </row>
    <row r="10" spans="1:16" ht="15" customHeight="1">
      <c r="A10" s="12">
        <v>1.1</v>
      </c>
      <c r="B10" s="11" t="s">
        <v>48</v>
      </c>
      <c r="C10" s="12" t="s">
        <v>28</v>
      </c>
      <c r="D10" s="37">
        <f>SUM(D11:D13)</f>
        <v>10122</v>
      </c>
      <c r="E10" s="37">
        <f>SUM(E11:E13)</f>
        <v>11132</v>
      </c>
      <c r="F10" s="37">
        <f>SUM(F11:F13)</f>
        <v>11184</v>
      </c>
      <c r="G10" s="37">
        <f>SUM(G11:G13)</f>
        <v>11791</v>
      </c>
      <c r="H10" s="37"/>
      <c r="I10" s="37">
        <f>SUM(I11:I13)</f>
        <v>12517</v>
      </c>
      <c r="J10" s="37">
        <v>13201.936236623143</v>
      </c>
      <c r="K10" s="37">
        <v>13201.936236623143</v>
      </c>
      <c r="L10" s="37">
        <f>SUM(L11:L13)</f>
        <v>13924.009445990114</v>
      </c>
      <c r="M10" s="39">
        <f>K10/I10*100</f>
        <v>105.47204790783049</v>
      </c>
      <c r="N10" s="39">
        <f>K10/J10*100</f>
        <v>100</v>
      </c>
      <c r="O10" s="39">
        <f>(K10/D10)^(1/5)*100</f>
        <v>105.45672003545388</v>
      </c>
      <c r="P10" s="48">
        <f aca="true" t="shared" si="1" ref="P10:P71">O10/100</f>
        <v>1.0545672003545388</v>
      </c>
    </row>
    <row r="11" spans="1:16" ht="15" customHeight="1">
      <c r="A11" s="8"/>
      <c r="B11" s="10" t="s">
        <v>38</v>
      </c>
      <c r="C11" s="8" t="s">
        <v>28</v>
      </c>
      <c r="D11" s="37">
        <f>'[1]1'!C21</f>
        <v>325</v>
      </c>
      <c r="E11" s="37">
        <f>'[1]1'!D21</f>
        <v>347</v>
      </c>
      <c r="F11" s="37">
        <v>310</v>
      </c>
      <c r="G11" s="37">
        <v>355</v>
      </c>
      <c r="H11" s="37"/>
      <c r="I11" s="37">
        <v>366</v>
      </c>
      <c r="J11" s="37">
        <v>377.03400079605217</v>
      </c>
      <c r="K11" s="37">
        <v>377.03400079605217</v>
      </c>
      <c r="L11" s="37">
        <f>K11*P11</f>
        <v>388.4006496073155</v>
      </c>
      <c r="M11" s="39">
        <f aca="true" t="shared" si="2" ref="M11:M71">K11/I11*100</f>
        <v>103.01475431586124</v>
      </c>
      <c r="N11" s="39">
        <f aca="true" t="shared" si="3" ref="N11:N71">K11/J11*100</f>
        <v>100</v>
      </c>
      <c r="O11" s="39">
        <f aca="true" t="shared" si="4" ref="O11:O71">(K11/D11)^(1/5)*100</f>
        <v>103.01475431586124</v>
      </c>
      <c r="P11" s="48">
        <f t="shared" si="1"/>
        <v>1.0301475431586125</v>
      </c>
    </row>
    <row r="12" spans="1:16" ht="15" customHeight="1">
      <c r="A12" s="8"/>
      <c r="B12" s="10" t="s">
        <v>39</v>
      </c>
      <c r="C12" s="8" t="s">
        <v>28</v>
      </c>
      <c r="D12" s="37">
        <f>'[1]1'!C23</f>
        <v>9728</v>
      </c>
      <c r="E12" s="37">
        <v>10721</v>
      </c>
      <c r="F12" s="37">
        <v>10828</v>
      </c>
      <c r="G12" s="37">
        <v>11374</v>
      </c>
      <c r="H12" s="37"/>
      <c r="I12" s="37">
        <v>12086</v>
      </c>
      <c r="J12" s="37">
        <v>12759.902235827092</v>
      </c>
      <c r="K12" s="37">
        <v>12759.902235827092</v>
      </c>
      <c r="L12" s="37">
        <f aca="true" t="shared" si="5" ref="L12:L21">K12*P12</f>
        <v>13471.380528534273</v>
      </c>
      <c r="M12" s="39">
        <f t="shared" si="2"/>
        <v>105.57589141011991</v>
      </c>
      <c r="N12" s="39">
        <f t="shared" si="3"/>
        <v>100</v>
      </c>
      <c r="O12" s="39">
        <f t="shared" si="4"/>
        <v>105.57589141011991</v>
      </c>
      <c r="P12" s="48">
        <f t="shared" si="1"/>
        <v>1.0557589141011992</v>
      </c>
    </row>
    <row r="13" spans="1:16" ht="15" customHeight="1">
      <c r="A13" s="8"/>
      <c r="B13" s="10" t="s">
        <v>40</v>
      </c>
      <c r="C13" s="8" t="s">
        <v>28</v>
      </c>
      <c r="D13" s="37">
        <f>'[1]1'!C45</f>
        <v>69</v>
      </c>
      <c r="E13" s="37">
        <v>64</v>
      </c>
      <c r="F13" s="37">
        <v>46</v>
      </c>
      <c r="G13" s="37">
        <v>62</v>
      </c>
      <c r="H13" s="37"/>
      <c r="I13" s="37">
        <v>65</v>
      </c>
      <c r="J13" s="37">
        <v>65</v>
      </c>
      <c r="K13" s="37">
        <v>65</v>
      </c>
      <c r="L13" s="37">
        <f t="shared" si="5"/>
        <v>64.22826784852354</v>
      </c>
      <c r="M13" s="39">
        <f t="shared" si="2"/>
        <v>100</v>
      </c>
      <c r="N13" s="39">
        <f t="shared" si="3"/>
        <v>100</v>
      </c>
      <c r="O13" s="39">
        <f t="shared" si="4"/>
        <v>98.81271976695929</v>
      </c>
      <c r="P13" s="48">
        <f t="shared" si="1"/>
        <v>0.9881271976695929</v>
      </c>
    </row>
    <row r="14" spans="1:16" s="2" customFormat="1" ht="15" customHeight="1">
      <c r="A14" s="12">
        <v>1.2</v>
      </c>
      <c r="B14" s="11" t="s">
        <v>49</v>
      </c>
      <c r="C14" s="12" t="s">
        <v>28</v>
      </c>
      <c r="D14" s="37">
        <f>D10</f>
        <v>10122</v>
      </c>
      <c r="E14" s="37">
        <f>E10</f>
        <v>11132</v>
      </c>
      <c r="F14" s="37">
        <f>F10</f>
        <v>11184</v>
      </c>
      <c r="G14" s="37">
        <f>G10</f>
        <v>11791</v>
      </c>
      <c r="H14" s="37"/>
      <c r="I14" s="37">
        <f>I10</f>
        <v>12517</v>
      </c>
      <c r="J14" s="37">
        <v>13201.936236623143</v>
      </c>
      <c r="K14" s="37">
        <v>13201.936236623143</v>
      </c>
      <c r="L14" s="37">
        <f>L10</f>
        <v>13924.009445990114</v>
      </c>
      <c r="M14" s="39">
        <f t="shared" si="2"/>
        <v>105.47204790783049</v>
      </c>
      <c r="N14" s="39">
        <f t="shared" si="3"/>
        <v>100</v>
      </c>
      <c r="O14" s="39">
        <f t="shared" si="4"/>
        <v>105.45672003545388</v>
      </c>
      <c r="P14" s="48">
        <f t="shared" si="1"/>
        <v>1.0545672003545388</v>
      </c>
    </row>
    <row r="15" spans="1:16" s="13" customFormat="1" ht="15" customHeight="1">
      <c r="A15" s="8"/>
      <c r="B15" s="10" t="s">
        <v>41</v>
      </c>
      <c r="C15" s="8" t="s">
        <v>28</v>
      </c>
      <c r="D15" s="37">
        <f>'[1]1'!C11</f>
        <v>35</v>
      </c>
      <c r="E15" s="37">
        <f>'[1]1'!D11</f>
        <v>32</v>
      </c>
      <c r="F15" s="37">
        <v>28</v>
      </c>
      <c r="G15" s="37">
        <v>28</v>
      </c>
      <c r="H15" s="37"/>
      <c r="I15" s="37">
        <v>28</v>
      </c>
      <c r="J15" s="37">
        <v>28</v>
      </c>
      <c r="K15" s="37">
        <v>28</v>
      </c>
      <c r="L15" s="37">
        <f t="shared" si="5"/>
        <v>26.777869994121037</v>
      </c>
      <c r="M15" s="39">
        <f t="shared" si="2"/>
        <v>100</v>
      </c>
      <c r="N15" s="39">
        <f t="shared" si="3"/>
        <v>100</v>
      </c>
      <c r="O15" s="39">
        <f t="shared" si="4"/>
        <v>95.6352499790037</v>
      </c>
      <c r="P15" s="48">
        <f t="shared" si="1"/>
        <v>0.956352499790037</v>
      </c>
    </row>
    <row r="16" spans="1:16" ht="15" customHeight="1">
      <c r="A16" s="8"/>
      <c r="B16" s="10" t="s">
        <v>42</v>
      </c>
      <c r="C16" s="8" t="s">
        <v>28</v>
      </c>
      <c r="D16" s="37">
        <f>'[1]1'!C12</f>
        <v>20</v>
      </c>
      <c r="E16" s="37">
        <f>'[1]1'!D12</f>
        <v>14</v>
      </c>
      <c r="F16" s="37">
        <v>12</v>
      </c>
      <c r="G16" s="37">
        <v>12</v>
      </c>
      <c r="H16" s="37"/>
      <c r="I16" s="37">
        <v>12</v>
      </c>
      <c r="J16" s="37">
        <v>12</v>
      </c>
      <c r="K16" s="37">
        <v>12</v>
      </c>
      <c r="L16" s="37">
        <f t="shared" si="5"/>
        <v>10.83456541736921</v>
      </c>
      <c r="M16" s="39">
        <f t="shared" si="2"/>
        <v>100</v>
      </c>
      <c r="N16" s="39">
        <f t="shared" si="3"/>
        <v>100</v>
      </c>
      <c r="O16" s="39">
        <f t="shared" si="4"/>
        <v>90.28804514474342</v>
      </c>
      <c r="P16" s="48">
        <f t="shared" si="1"/>
        <v>0.9028804514474342</v>
      </c>
    </row>
    <row r="17" spans="1:16" ht="15" customHeight="1">
      <c r="A17" s="8"/>
      <c r="B17" s="10" t="s">
        <v>43</v>
      </c>
      <c r="C17" s="8" t="s">
        <v>28</v>
      </c>
      <c r="D17" s="37">
        <f>D14-D15-D16-D21</f>
        <v>9660</v>
      </c>
      <c r="E17" s="37">
        <f>E14-E15-E16-E21</f>
        <v>10586</v>
      </c>
      <c r="F17" s="37">
        <f>F14-F15-F16-F21</f>
        <v>10602</v>
      </c>
      <c r="G17" s="37">
        <f>G14-G15-G16-G21</f>
        <v>11128</v>
      </c>
      <c r="H17" s="37"/>
      <c r="I17" s="37">
        <f>I14-I15-I16-I21</f>
        <v>11795</v>
      </c>
      <c r="J17" s="37">
        <v>12385.98958031947</v>
      </c>
      <c r="K17" s="37">
        <v>12385.98958031947</v>
      </c>
      <c r="L17" s="37">
        <f>L14-L15-L16-L21</f>
        <v>13003.562386782653</v>
      </c>
      <c r="M17" s="39">
        <f t="shared" si="2"/>
        <v>105.01050937108496</v>
      </c>
      <c r="N17" s="39">
        <f t="shared" si="3"/>
        <v>100</v>
      </c>
      <c r="O17" s="39">
        <f t="shared" si="4"/>
        <v>105.09709620216508</v>
      </c>
      <c r="P17" s="48">
        <f t="shared" si="1"/>
        <v>1.0509709620216507</v>
      </c>
    </row>
    <row r="18" spans="1:16" ht="15" customHeight="1">
      <c r="A18" s="8"/>
      <c r="B18" s="9" t="s">
        <v>44</v>
      </c>
      <c r="C18" s="8" t="s">
        <v>28</v>
      </c>
      <c r="D18" s="37">
        <f>'[1]1'!C14+'[1]1'!C16</f>
        <v>545</v>
      </c>
      <c r="E18" s="37">
        <f>'[1]1'!D14+'[1]1'!D16</f>
        <v>661</v>
      </c>
      <c r="F18" s="37">
        <v>773</v>
      </c>
      <c r="G18" s="37">
        <v>1119</v>
      </c>
      <c r="H18" s="37"/>
      <c r="I18" s="37">
        <v>1274</v>
      </c>
      <c r="J18" s="37">
        <v>1575.2977743978856</v>
      </c>
      <c r="K18" s="37">
        <v>1575.2977743978856</v>
      </c>
      <c r="L18" s="37">
        <f t="shared" si="5"/>
        <v>1947.8517095941381</v>
      </c>
      <c r="M18" s="39">
        <f t="shared" si="2"/>
        <v>123.64974681302085</v>
      </c>
      <c r="N18" s="39">
        <f t="shared" si="3"/>
        <v>100</v>
      </c>
      <c r="O18" s="39">
        <f t="shared" si="4"/>
        <v>123.64974681302085</v>
      </c>
      <c r="P18" s="48">
        <f t="shared" si="1"/>
        <v>1.2364974681302086</v>
      </c>
    </row>
    <row r="19" spans="1:16" ht="15" customHeight="1">
      <c r="A19" s="8"/>
      <c r="B19" s="10" t="s">
        <v>45</v>
      </c>
      <c r="C19" s="8" t="s">
        <v>28</v>
      </c>
      <c r="D19" s="37">
        <f>'[1]1'!C13</f>
        <v>7</v>
      </c>
      <c r="E19" s="37">
        <f>'[1]1'!D13</f>
        <v>12</v>
      </c>
      <c r="F19" s="37">
        <v>15</v>
      </c>
      <c r="G19" s="37">
        <v>22</v>
      </c>
      <c r="H19" s="37"/>
      <c r="I19" s="37">
        <v>24</v>
      </c>
      <c r="J19" s="37">
        <v>24</v>
      </c>
      <c r="K19" s="37">
        <v>24</v>
      </c>
      <c r="L19" s="37">
        <f t="shared" si="5"/>
        <v>30.70675204120922</v>
      </c>
      <c r="M19" s="39">
        <f t="shared" si="2"/>
        <v>100</v>
      </c>
      <c r="N19" s="39">
        <f t="shared" si="3"/>
        <v>100</v>
      </c>
      <c r="O19" s="39">
        <f t="shared" si="4"/>
        <v>127.94480017170508</v>
      </c>
      <c r="P19" s="48">
        <f t="shared" si="1"/>
        <v>1.2794480017170509</v>
      </c>
    </row>
    <row r="20" spans="1:16" s="13" customFormat="1" ht="15" customHeight="1">
      <c r="A20" s="8"/>
      <c r="B20" s="10" t="s">
        <v>46</v>
      </c>
      <c r="C20" s="8" t="s">
        <v>28</v>
      </c>
      <c r="D20" s="37">
        <f>D17-D18-D19</f>
        <v>9108</v>
      </c>
      <c r="E20" s="37">
        <f>E17-E18-E19</f>
        <v>9913</v>
      </c>
      <c r="F20" s="37">
        <f>F17-F18-F19</f>
        <v>9814</v>
      </c>
      <c r="G20" s="37">
        <f>G17-G18-G19</f>
        <v>9987</v>
      </c>
      <c r="H20" s="37"/>
      <c r="I20" s="37">
        <f>I17-I18-I19</f>
        <v>10497</v>
      </c>
      <c r="J20" s="37">
        <v>10786.691805921584</v>
      </c>
      <c r="K20" s="37">
        <v>10786.691805921584</v>
      </c>
      <c r="L20" s="37">
        <f>L17-L18-L19</f>
        <v>11025.003925147304</v>
      </c>
      <c r="M20" s="39">
        <f t="shared" si="2"/>
        <v>102.75975808251485</v>
      </c>
      <c r="N20" s="39">
        <f t="shared" si="3"/>
        <v>100</v>
      </c>
      <c r="O20" s="39">
        <f t="shared" si="4"/>
        <v>103.44108081972227</v>
      </c>
      <c r="P20" s="48">
        <f t="shared" si="1"/>
        <v>1.0344108081972228</v>
      </c>
    </row>
    <row r="21" spans="1:16" ht="15" customHeight="1">
      <c r="A21" s="8"/>
      <c r="B21" s="10" t="s">
        <v>47</v>
      </c>
      <c r="C21" s="8" t="s">
        <v>28</v>
      </c>
      <c r="D21" s="37">
        <f>'[1]1'!C17</f>
        <v>407</v>
      </c>
      <c r="E21" s="37">
        <f>'[1]1'!D17</f>
        <v>500</v>
      </c>
      <c r="F21" s="37">
        <v>542</v>
      </c>
      <c r="G21" s="37">
        <v>623</v>
      </c>
      <c r="H21" s="37"/>
      <c r="I21" s="37">
        <v>682</v>
      </c>
      <c r="J21" s="37">
        <v>775.946656303674</v>
      </c>
      <c r="K21" s="37">
        <v>775.946656303674</v>
      </c>
      <c r="L21" s="37">
        <f t="shared" si="5"/>
        <v>882.8346237959706</v>
      </c>
      <c r="M21" s="39">
        <f t="shared" si="2"/>
        <v>113.77516954599325</v>
      </c>
      <c r="N21" s="39">
        <f t="shared" si="3"/>
        <v>100</v>
      </c>
      <c r="O21" s="39">
        <f t="shared" si="4"/>
        <v>113.77516954599325</v>
      </c>
      <c r="P21" s="48">
        <f t="shared" si="1"/>
        <v>1.1377516954599325</v>
      </c>
    </row>
    <row r="22" spans="1:16" ht="15" customHeight="1">
      <c r="A22" s="4">
        <v>2</v>
      </c>
      <c r="B22" s="6" t="s">
        <v>5</v>
      </c>
      <c r="C22" s="4" t="s">
        <v>29</v>
      </c>
      <c r="D22" s="38">
        <f aca="true" t="shared" si="6" ref="D22:I22">D24</f>
        <v>316546</v>
      </c>
      <c r="E22" s="38">
        <f t="shared" si="6"/>
        <v>363644</v>
      </c>
      <c r="F22" s="38">
        <f t="shared" si="6"/>
        <v>408120</v>
      </c>
      <c r="G22" s="38">
        <f t="shared" si="6"/>
        <v>444034</v>
      </c>
      <c r="H22" s="37">
        <f t="shared" si="6"/>
        <v>0</v>
      </c>
      <c r="I22" s="38">
        <f t="shared" si="6"/>
        <v>467988</v>
      </c>
      <c r="J22" s="38">
        <v>516047.0237087495</v>
      </c>
      <c r="K22" s="38">
        <v>516047.0237087495</v>
      </c>
      <c r="L22" s="38">
        <f>L24</f>
        <v>569043.9280174384</v>
      </c>
      <c r="M22" s="39">
        <f t="shared" si="2"/>
        <v>110.26928547500138</v>
      </c>
      <c r="N22" s="39">
        <f t="shared" si="3"/>
        <v>100</v>
      </c>
      <c r="O22" s="39">
        <f t="shared" si="4"/>
        <v>110.26825185854581</v>
      </c>
      <c r="P22" s="48">
        <f t="shared" si="1"/>
        <v>1.102682518585458</v>
      </c>
    </row>
    <row r="23" spans="1:16" ht="15" customHeight="1">
      <c r="A23" s="8">
        <v>2.1</v>
      </c>
      <c r="B23" s="7" t="s">
        <v>6</v>
      </c>
      <c r="C23" s="8" t="s">
        <v>29</v>
      </c>
      <c r="D23" s="37">
        <f aca="true" t="shared" si="7" ref="D23:L23">D24</f>
        <v>316546</v>
      </c>
      <c r="E23" s="37">
        <f t="shared" si="7"/>
        <v>363644</v>
      </c>
      <c r="F23" s="37">
        <f t="shared" si="7"/>
        <v>408120</v>
      </c>
      <c r="G23" s="37">
        <f t="shared" si="7"/>
        <v>444034</v>
      </c>
      <c r="H23" s="37">
        <f t="shared" si="7"/>
        <v>0</v>
      </c>
      <c r="I23" s="37">
        <f t="shared" si="7"/>
        <v>467988</v>
      </c>
      <c r="J23" s="37">
        <v>516047.0237087495</v>
      </c>
      <c r="K23" s="37">
        <v>516047.0237087495</v>
      </c>
      <c r="L23" s="37">
        <f t="shared" si="7"/>
        <v>569043.9280174384</v>
      </c>
      <c r="M23" s="39">
        <f t="shared" si="2"/>
        <v>110.26928547500138</v>
      </c>
      <c r="N23" s="39">
        <f t="shared" si="3"/>
        <v>100</v>
      </c>
      <c r="O23" s="39">
        <f t="shared" si="4"/>
        <v>110.26825185854581</v>
      </c>
      <c r="P23" s="48">
        <f t="shared" si="1"/>
        <v>1.102682518585458</v>
      </c>
    </row>
    <row r="24" spans="1:16" s="2" customFormat="1" ht="15" customHeight="1">
      <c r="A24" s="12" t="s">
        <v>50</v>
      </c>
      <c r="B24" s="11" t="s">
        <v>48</v>
      </c>
      <c r="C24" s="12"/>
      <c r="D24" s="37">
        <f aca="true" t="shared" si="8" ref="D24:I24">SUM(D25:D27)</f>
        <v>316546</v>
      </c>
      <c r="E24" s="37">
        <f t="shared" si="8"/>
        <v>363644</v>
      </c>
      <c r="F24" s="37">
        <f t="shared" si="8"/>
        <v>408120</v>
      </c>
      <c r="G24" s="37">
        <f t="shared" si="8"/>
        <v>444034</v>
      </c>
      <c r="H24" s="37">
        <f t="shared" si="8"/>
        <v>0</v>
      </c>
      <c r="I24" s="37">
        <f t="shared" si="8"/>
        <v>467988</v>
      </c>
      <c r="J24" s="37">
        <v>516047.0237087495</v>
      </c>
      <c r="K24" s="37">
        <v>516047.0237087495</v>
      </c>
      <c r="L24" s="37">
        <f>SUM(L25:L27)</f>
        <v>569043.9280174384</v>
      </c>
      <c r="M24" s="39">
        <f t="shared" si="2"/>
        <v>110.26928547500138</v>
      </c>
      <c r="N24" s="39">
        <f t="shared" si="3"/>
        <v>100</v>
      </c>
      <c r="O24" s="39">
        <f t="shared" si="4"/>
        <v>110.26825185854581</v>
      </c>
      <c r="P24" s="48">
        <f t="shared" si="1"/>
        <v>1.102682518585458</v>
      </c>
    </row>
    <row r="25" spans="1:16" ht="15" customHeight="1">
      <c r="A25" s="8"/>
      <c r="B25" s="10" t="s">
        <v>51</v>
      </c>
      <c r="C25" s="8" t="s">
        <v>29</v>
      </c>
      <c r="D25" s="37">
        <f>'[1]2'!C21</f>
        <v>2894</v>
      </c>
      <c r="E25" s="37">
        <f>'[1]2'!D21</f>
        <v>2854</v>
      </c>
      <c r="F25" s="37">
        <v>3431</v>
      </c>
      <c r="G25" s="37">
        <v>3804</v>
      </c>
      <c r="H25" s="37"/>
      <c r="I25" s="37">
        <v>3977</v>
      </c>
      <c r="J25" s="37">
        <v>4305.9586702950955</v>
      </c>
      <c r="K25" s="37">
        <v>4305.9586702950955</v>
      </c>
      <c r="L25" s="37">
        <f>K25*P25</f>
        <v>4662.127249255596</v>
      </c>
      <c r="M25" s="39">
        <f t="shared" si="2"/>
        <v>108.27152804362825</v>
      </c>
      <c r="N25" s="39">
        <f t="shared" si="3"/>
        <v>100</v>
      </c>
      <c r="O25" s="39">
        <f t="shared" si="4"/>
        <v>108.27152804362825</v>
      </c>
      <c r="P25" s="48">
        <f t="shared" si="1"/>
        <v>1.0827152804362825</v>
      </c>
    </row>
    <row r="26" spans="1:16" s="2" customFormat="1" ht="15" customHeight="1">
      <c r="A26" s="8"/>
      <c r="B26" s="10" t="s">
        <v>52</v>
      </c>
      <c r="C26" s="8" t="s">
        <v>29</v>
      </c>
      <c r="D26" s="37">
        <f>'[1]2'!C23</f>
        <v>312565</v>
      </c>
      <c r="E26" s="37">
        <f>'[1]2'!D23</f>
        <v>359553</v>
      </c>
      <c r="F26" s="37">
        <v>403424</v>
      </c>
      <c r="G26" s="37">
        <v>438798</v>
      </c>
      <c r="H26" s="37"/>
      <c r="I26" s="37">
        <v>462547</v>
      </c>
      <c r="J26" s="37">
        <v>510163.92971121153</v>
      </c>
      <c r="K26" s="37">
        <v>510163.92971121153</v>
      </c>
      <c r="L26" s="37">
        <f>K26*P26</f>
        <v>562682.7872159715</v>
      </c>
      <c r="M26" s="39">
        <f t="shared" si="2"/>
        <v>110.29450622557523</v>
      </c>
      <c r="N26" s="39">
        <f t="shared" si="3"/>
        <v>100</v>
      </c>
      <c r="O26" s="39">
        <f t="shared" si="4"/>
        <v>110.29450622557523</v>
      </c>
      <c r="P26" s="48">
        <f t="shared" si="1"/>
        <v>1.1029450622557524</v>
      </c>
    </row>
    <row r="27" spans="1:16" ht="15" customHeight="1">
      <c r="A27" s="8"/>
      <c r="B27" s="10" t="s">
        <v>53</v>
      </c>
      <c r="C27" s="8" t="s">
        <v>29</v>
      </c>
      <c r="D27" s="37">
        <f>'[1]2'!C45</f>
        <v>1087</v>
      </c>
      <c r="E27" s="37">
        <f>'[1]2'!D45</f>
        <v>1237</v>
      </c>
      <c r="F27" s="37">
        <v>1265</v>
      </c>
      <c r="G27" s="37">
        <v>1432</v>
      </c>
      <c r="H27" s="37"/>
      <c r="I27" s="37">
        <v>1464</v>
      </c>
      <c r="J27" s="37">
        <v>1577.1353272428717</v>
      </c>
      <c r="K27" s="37">
        <v>1577.1353272428717</v>
      </c>
      <c r="L27" s="37">
        <f>K27*P27</f>
        <v>1699.0135522113933</v>
      </c>
      <c r="M27" s="39">
        <f t="shared" si="2"/>
        <v>107.72782289910326</v>
      </c>
      <c r="N27" s="39">
        <f t="shared" si="3"/>
        <v>100</v>
      </c>
      <c r="O27" s="39">
        <f t="shared" si="4"/>
        <v>107.72782289910326</v>
      </c>
      <c r="P27" s="48">
        <f t="shared" si="1"/>
        <v>1.0772782289910325</v>
      </c>
    </row>
    <row r="28" spans="1:16" s="13" customFormat="1" ht="15" customHeight="1">
      <c r="A28" s="12" t="s">
        <v>54</v>
      </c>
      <c r="B28" s="11" t="s">
        <v>49</v>
      </c>
      <c r="C28" s="12"/>
      <c r="D28" s="36">
        <f aca="true" t="shared" si="9" ref="D28:L28">D24</f>
        <v>316546</v>
      </c>
      <c r="E28" s="36">
        <f t="shared" si="9"/>
        <v>363644</v>
      </c>
      <c r="F28" s="36">
        <f t="shared" si="9"/>
        <v>408120</v>
      </c>
      <c r="G28" s="36">
        <f t="shared" si="9"/>
        <v>444034</v>
      </c>
      <c r="H28" s="37">
        <f t="shared" si="9"/>
        <v>0</v>
      </c>
      <c r="I28" s="37">
        <f t="shared" si="9"/>
        <v>467988</v>
      </c>
      <c r="J28" s="37">
        <v>516047.0237087495</v>
      </c>
      <c r="K28" s="37">
        <v>516047.0237087495</v>
      </c>
      <c r="L28" s="37">
        <f t="shared" si="9"/>
        <v>569043.9280174384</v>
      </c>
      <c r="M28" s="39">
        <f t="shared" si="2"/>
        <v>110.26928547500138</v>
      </c>
      <c r="N28" s="39">
        <f t="shared" si="3"/>
        <v>100</v>
      </c>
      <c r="O28" s="39">
        <f t="shared" si="4"/>
        <v>110.26825185854581</v>
      </c>
      <c r="P28" s="48">
        <f t="shared" si="1"/>
        <v>1.102682518585458</v>
      </c>
    </row>
    <row r="29" spans="1:16" ht="15" customHeight="1">
      <c r="A29" s="8"/>
      <c r="B29" s="10" t="s">
        <v>115</v>
      </c>
      <c r="C29" s="8" t="s">
        <v>29</v>
      </c>
      <c r="D29" s="37">
        <f>'[1]2'!C11</f>
        <v>14500</v>
      </c>
      <c r="E29" s="37">
        <f>'[1]2'!D11</f>
        <v>14504</v>
      </c>
      <c r="F29" s="37">
        <v>15103</v>
      </c>
      <c r="G29" s="37">
        <v>13402</v>
      </c>
      <c r="H29" s="37"/>
      <c r="I29" s="37">
        <v>13427</v>
      </c>
      <c r="J29" s="37">
        <v>13427</v>
      </c>
      <c r="K29" s="37">
        <v>13427</v>
      </c>
      <c r="L29" s="37">
        <f>K29*P29</f>
        <v>13222.1227974094</v>
      </c>
      <c r="M29" s="39">
        <f t="shared" si="2"/>
        <v>100</v>
      </c>
      <c r="N29" s="39">
        <f t="shared" si="3"/>
        <v>100</v>
      </c>
      <c r="O29" s="39">
        <f t="shared" si="4"/>
        <v>98.47414014604455</v>
      </c>
      <c r="P29" s="48">
        <f t="shared" si="1"/>
        <v>0.9847414014604454</v>
      </c>
    </row>
    <row r="30" spans="1:16" ht="15" customHeight="1">
      <c r="A30" s="8"/>
      <c r="B30" s="10" t="s">
        <v>42</v>
      </c>
      <c r="C30" s="8" t="s">
        <v>29</v>
      </c>
      <c r="D30" s="37">
        <f>'[1]2'!C12</f>
        <v>10991</v>
      </c>
      <c r="E30" s="37">
        <f>'[1]2'!D12</f>
        <v>11213</v>
      </c>
      <c r="F30" s="37">
        <v>8248</v>
      </c>
      <c r="G30" s="37">
        <v>11884</v>
      </c>
      <c r="H30" s="37"/>
      <c r="I30" s="37">
        <v>11979</v>
      </c>
      <c r="J30" s="37">
        <v>12086.810999999998</v>
      </c>
      <c r="K30" s="37">
        <v>12086.810999999998</v>
      </c>
      <c r="L30" s="37">
        <f>K30*P30</f>
        <v>12195.592298999996</v>
      </c>
      <c r="M30" s="39">
        <f t="shared" si="2"/>
        <v>100.89999999999999</v>
      </c>
      <c r="N30" s="39">
        <f t="shared" si="3"/>
        <v>100</v>
      </c>
      <c r="O30" s="39">
        <f t="shared" si="4"/>
        <v>101.91894152257458</v>
      </c>
      <c r="P30" s="48">
        <v>1.009</v>
      </c>
    </row>
    <row r="31" spans="1:16" ht="15" customHeight="1">
      <c r="A31" s="8"/>
      <c r="B31" s="10" t="s">
        <v>114</v>
      </c>
      <c r="C31" s="8" t="s">
        <v>29</v>
      </c>
      <c r="D31" s="37">
        <f aca="true" t="shared" si="10" ref="D31:L31">D28-D29-D30-D32</f>
        <v>72373</v>
      </c>
      <c r="E31" s="37">
        <f t="shared" si="10"/>
        <v>80244</v>
      </c>
      <c r="F31" s="37">
        <f t="shared" si="10"/>
        <v>90075</v>
      </c>
      <c r="G31" s="37">
        <f t="shared" si="10"/>
        <v>98347</v>
      </c>
      <c r="H31" s="37">
        <f t="shared" si="10"/>
        <v>0</v>
      </c>
      <c r="I31" s="37">
        <f t="shared" si="10"/>
        <v>104247</v>
      </c>
      <c r="J31" s="37">
        <v>113195.33772906294</v>
      </c>
      <c r="K31" s="37">
        <v>113195.33772906294</v>
      </c>
      <c r="L31" s="37">
        <f t="shared" si="10"/>
        <v>122789.25578036788</v>
      </c>
      <c r="M31" s="39">
        <f t="shared" si="2"/>
        <v>108.583784405367</v>
      </c>
      <c r="N31" s="39">
        <f t="shared" si="3"/>
        <v>100</v>
      </c>
      <c r="O31" s="39">
        <f t="shared" si="4"/>
        <v>109.35795815815187</v>
      </c>
      <c r="P31" s="48">
        <f t="shared" si="1"/>
        <v>1.0935795815815188</v>
      </c>
    </row>
    <row r="32" spans="1:16" s="13" customFormat="1" ht="15" customHeight="1">
      <c r="A32" s="8"/>
      <c r="B32" s="10" t="s">
        <v>47</v>
      </c>
      <c r="C32" s="8" t="s">
        <v>29</v>
      </c>
      <c r="D32" s="37">
        <f>'[1]2'!C17</f>
        <v>218682</v>
      </c>
      <c r="E32" s="37">
        <f>'[1]2'!D17</f>
        <v>257683</v>
      </c>
      <c r="F32" s="37">
        <v>294694</v>
      </c>
      <c r="G32" s="37">
        <v>320401</v>
      </c>
      <c r="H32" s="37"/>
      <c r="I32" s="37">
        <v>338335</v>
      </c>
      <c r="J32" s="37">
        <v>377337.8749796866</v>
      </c>
      <c r="K32" s="37">
        <v>377337.8749796866</v>
      </c>
      <c r="L32" s="37">
        <f>K32*P32</f>
        <v>420836.9571406611</v>
      </c>
      <c r="M32" s="39">
        <f t="shared" si="2"/>
        <v>111.52788655613122</v>
      </c>
      <c r="N32" s="39">
        <f t="shared" si="3"/>
        <v>100</v>
      </c>
      <c r="O32" s="39">
        <f t="shared" si="4"/>
        <v>111.52788655613122</v>
      </c>
      <c r="P32" s="48">
        <f t="shared" si="1"/>
        <v>1.1152788655613122</v>
      </c>
    </row>
    <row r="33" spans="1:16" s="13" customFormat="1" ht="15" customHeight="1" hidden="1">
      <c r="A33" s="8"/>
      <c r="B33" s="7" t="s">
        <v>135</v>
      </c>
      <c r="C33" s="8" t="s">
        <v>29</v>
      </c>
      <c r="D33" s="40">
        <v>1124678</v>
      </c>
      <c r="E33" s="40">
        <v>1181993</v>
      </c>
      <c r="F33" s="40">
        <v>1221020</v>
      </c>
      <c r="G33" s="40">
        <v>1263639</v>
      </c>
      <c r="H33" s="40"/>
      <c r="I33" s="40">
        <v>1337670</v>
      </c>
      <c r="J33" s="37">
        <v>1396944.6027177745</v>
      </c>
      <c r="K33" s="37">
        <v>1396944.6027177745</v>
      </c>
      <c r="L33" s="37"/>
      <c r="M33" s="39">
        <f t="shared" si="2"/>
        <v>104.43118278183516</v>
      </c>
      <c r="N33" s="39">
        <f t="shared" si="3"/>
        <v>100</v>
      </c>
      <c r="O33" s="39">
        <f t="shared" si="4"/>
        <v>104.43118278183516</v>
      </c>
      <c r="P33" s="48">
        <f t="shared" si="1"/>
        <v>1.0443118278183516</v>
      </c>
    </row>
    <row r="34" spans="1:16" s="13" customFormat="1" ht="15" customHeight="1" hidden="1">
      <c r="A34" s="8"/>
      <c r="B34" s="7" t="s">
        <v>136</v>
      </c>
      <c r="C34" s="8" t="s">
        <v>29</v>
      </c>
      <c r="D34" s="40"/>
      <c r="E34" s="40">
        <f>5470+331294+3853</f>
        <v>340617</v>
      </c>
      <c r="F34" s="40">
        <v>361983</v>
      </c>
      <c r="G34" s="40">
        <f>6099+386403+4296</f>
        <v>396798</v>
      </c>
      <c r="H34" s="40"/>
      <c r="I34" s="40">
        <f>7083+428949+4989</f>
        <v>441021</v>
      </c>
      <c r="J34" s="40">
        <v>441021</v>
      </c>
      <c r="K34" s="40">
        <v>441021</v>
      </c>
      <c r="L34" s="40"/>
      <c r="M34" s="39">
        <f t="shared" si="2"/>
        <v>100</v>
      </c>
      <c r="N34" s="39">
        <f t="shared" si="3"/>
        <v>100</v>
      </c>
      <c r="O34" s="39" t="e">
        <f t="shared" si="4"/>
        <v>#DIV/0!</v>
      </c>
      <c r="P34" s="48" t="e">
        <f t="shared" si="1"/>
        <v>#DIV/0!</v>
      </c>
    </row>
    <row r="35" spans="1:16" s="13" customFormat="1" ht="15" customHeight="1" hidden="1">
      <c r="A35" s="8"/>
      <c r="B35" s="7"/>
      <c r="C35" s="8"/>
      <c r="D35" s="40"/>
      <c r="E35" s="43"/>
      <c r="F35" s="43"/>
      <c r="G35" s="43"/>
      <c r="H35" s="40"/>
      <c r="I35" s="43"/>
      <c r="J35" s="43"/>
      <c r="K35" s="43"/>
      <c r="L35" s="43"/>
      <c r="M35" s="39" t="e">
        <f t="shared" si="2"/>
        <v>#DIV/0!</v>
      </c>
      <c r="N35" s="39" t="e">
        <f t="shared" si="3"/>
        <v>#DIV/0!</v>
      </c>
      <c r="O35" s="39" t="e">
        <f t="shared" si="4"/>
        <v>#DIV/0!</v>
      </c>
      <c r="P35" s="48" t="e">
        <f t="shared" si="1"/>
        <v>#DIV/0!</v>
      </c>
    </row>
    <row r="36" spans="1:16" ht="15" customHeight="1">
      <c r="A36" s="8">
        <v>2.2</v>
      </c>
      <c r="B36" s="7" t="s">
        <v>7</v>
      </c>
      <c r="C36" s="8" t="s">
        <v>30</v>
      </c>
      <c r="D36" s="41">
        <f>D28/D33*100</f>
        <v>28.145478083504788</v>
      </c>
      <c r="E36" s="41">
        <v>28.817175736235324</v>
      </c>
      <c r="F36" s="41">
        <v>29.645951745262156</v>
      </c>
      <c r="G36" s="41">
        <v>31.40121506221318</v>
      </c>
      <c r="H36" s="8"/>
      <c r="I36" s="41">
        <v>32.96934221444751</v>
      </c>
      <c r="J36" s="41">
        <v>32.96934221444751</v>
      </c>
      <c r="K36" s="41">
        <v>32.96934221444751</v>
      </c>
      <c r="L36" s="41">
        <v>35</v>
      </c>
      <c r="M36" s="39">
        <f t="shared" si="2"/>
        <v>100</v>
      </c>
      <c r="N36" s="39">
        <f t="shared" si="3"/>
        <v>100</v>
      </c>
      <c r="O36" s="39">
        <f t="shared" si="4"/>
        <v>103.21440907439717</v>
      </c>
      <c r="P36" s="48">
        <f t="shared" si="1"/>
        <v>1.0321440907439716</v>
      </c>
    </row>
    <row r="37" spans="1:16" ht="15" customHeight="1">
      <c r="A37" s="8">
        <v>2.3</v>
      </c>
      <c r="B37" s="7" t="s">
        <v>8</v>
      </c>
      <c r="C37" s="8" t="s">
        <v>137</v>
      </c>
      <c r="D37" s="42">
        <f>56.49/12</f>
        <v>4.7075000000000005</v>
      </c>
      <c r="E37" s="42">
        <f>64.15/12</f>
        <v>5.345833333333334</v>
      </c>
      <c r="F37" s="42">
        <f>69.38/12</f>
        <v>5.781666666666666</v>
      </c>
      <c r="G37" s="42">
        <f>80.74/12</f>
        <v>6.728333333333333</v>
      </c>
      <c r="H37" s="42"/>
      <c r="I37" s="42"/>
      <c r="J37" s="42"/>
      <c r="K37" s="42"/>
      <c r="L37" s="42"/>
      <c r="M37" s="39"/>
      <c r="N37" s="39"/>
      <c r="O37" s="39"/>
      <c r="P37" s="48">
        <f t="shared" si="1"/>
        <v>0</v>
      </c>
    </row>
    <row r="38" spans="1:16" ht="15" customHeight="1">
      <c r="A38" s="4">
        <v>3</v>
      </c>
      <c r="B38" s="6" t="s">
        <v>9</v>
      </c>
      <c r="C38" s="4" t="s">
        <v>118</v>
      </c>
      <c r="D38" s="38">
        <v>19180</v>
      </c>
      <c r="E38" s="38">
        <v>21941</v>
      </c>
      <c r="F38" s="38">
        <v>25266</v>
      </c>
      <c r="G38" s="38">
        <v>29172</v>
      </c>
      <c r="H38" s="38"/>
      <c r="I38" s="38">
        <v>31883</v>
      </c>
      <c r="J38" s="38">
        <v>35699</v>
      </c>
      <c r="K38" s="38">
        <f>I38*1.135</f>
        <v>36187.205</v>
      </c>
      <c r="L38" s="38">
        <f>K38*1.135</f>
        <v>41072.477675</v>
      </c>
      <c r="M38" s="39">
        <f t="shared" si="2"/>
        <v>113.5</v>
      </c>
      <c r="N38" s="39">
        <f t="shared" si="3"/>
        <v>101.36755931538698</v>
      </c>
      <c r="O38" s="39">
        <f t="shared" si="4"/>
        <v>113.53801250165003</v>
      </c>
      <c r="P38" s="48">
        <f t="shared" si="1"/>
        <v>1.1353801250165003</v>
      </c>
    </row>
    <row r="39" spans="1:16" ht="15" customHeight="1">
      <c r="A39" s="8"/>
      <c r="B39" s="7" t="s">
        <v>10</v>
      </c>
      <c r="C39" s="8" t="s">
        <v>30</v>
      </c>
      <c r="D39" s="39">
        <v>57.012007638282036</v>
      </c>
      <c r="E39" s="39">
        <v>57.38552437223042</v>
      </c>
      <c r="F39" s="39">
        <v>57.92359884747653</v>
      </c>
      <c r="G39" s="39">
        <v>57.88626907073508</v>
      </c>
      <c r="H39" s="39"/>
      <c r="I39" s="39">
        <v>57.30063132740219</v>
      </c>
      <c r="J39" s="39">
        <v>57.19951555159243</v>
      </c>
      <c r="K39" s="39">
        <v>57.19951555159243</v>
      </c>
      <c r="L39" s="39">
        <v>57.3</v>
      </c>
      <c r="M39" s="39">
        <f t="shared" si="2"/>
        <v>99.8235346217531</v>
      </c>
      <c r="N39" s="39">
        <f t="shared" si="3"/>
        <v>100</v>
      </c>
      <c r="O39" s="39">
        <f t="shared" si="4"/>
        <v>100.06569202781985</v>
      </c>
      <c r="P39" s="48">
        <f t="shared" si="1"/>
        <v>1.0006569202781985</v>
      </c>
    </row>
    <row r="40" spans="1:16" ht="15" customHeight="1">
      <c r="A40" s="8"/>
      <c r="B40" s="7" t="s">
        <v>32</v>
      </c>
      <c r="C40" s="8" t="s">
        <v>30</v>
      </c>
      <c r="D40" s="39"/>
      <c r="E40" s="39"/>
      <c r="F40" s="39"/>
      <c r="G40" s="39"/>
      <c r="H40" s="39"/>
      <c r="I40" s="39"/>
      <c r="J40" s="8"/>
      <c r="K40" s="8"/>
      <c r="L40" s="8"/>
      <c r="M40" s="39"/>
      <c r="N40" s="39"/>
      <c r="O40" s="39"/>
      <c r="P40" s="48"/>
    </row>
    <row r="41" spans="1:16" ht="15" customHeight="1">
      <c r="A41" s="8"/>
      <c r="B41" s="7" t="s">
        <v>11</v>
      </c>
      <c r="C41" s="8" t="s">
        <v>30</v>
      </c>
      <c r="D41" s="39">
        <f>100-(D39+D42)</f>
        <v>14.959381169692847</v>
      </c>
      <c r="E41" s="39">
        <f>100-(E39+E42)</f>
        <v>13.797253679085287</v>
      </c>
      <c r="F41" s="39">
        <f>100-(F39+F42)</f>
        <v>12.096849149549215</v>
      </c>
      <c r="G41" s="39">
        <f>100-(G39+G42)</f>
        <v>10.614886731391593</v>
      </c>
      <c r="H41" s="39"/>
      <c r="I41" s="39">
        <f>100-(I39+I42)</f>
        <v>9.899407424151903</v>
      </c>
      <c r="J41" s="39">
        <v>8.700107803079703</v>
      </c>
      <c r="K41" s="39">
        <v>8.6</v>
      </c>
      <c r="L41" s="39">
        <v>7.5</v>
      </c>
      <c r="M41" s="39">
        <f t="shared" si="2"/>
        <v>86.8738868047627</v>
      </c>
      <c r="N41" s="39">
        <f t="shared" si="3"/>
        <v>98.84934985467343</v>
      </c>
      <c r="O41" s="39">
        <f t="shared" si="4"/>
        <v>89.51935916716218</v>
      </c>
      <c r="P41" s="48">
        <f t="shared" si="1"/>
        <v>0.8951935916716218</v>
      </c>
    </row>
    <row r="42" spans="1:16" s="2" customFormat="1" ht="15" customHeight="1">
      <c r="A42" s="8"/>
      <c r="B42" s="7" t="s">
        <v>12</v>
      </c>
      <c r="C42" s="8" t="s">
        <v>30</v>
      </c>
      <c r="D42" s="39">
        <v>28.028611192025117</v>
      </c>
      <c r="E42" s="39">
        <v>28.817221948684285</v>
      </c>
      <c r="F42" s="39">
        <v>29.979552002974252</v>
      </c>
      <c r="G42" s="39">
        <v>31.49884419787332</v>
      </c>
      <c r="H42" s="39"/>
      <c r="I42" s="39">
        <v>32.7999612484459</v>
      </c>
      <c r="J42" s="39">
        <v>34.10037664532787</v>
      </c>
      <c r="K42" s="39">
        <v>34.2</v>
      </c>
      <c r="L42" s="39">
        <v>35.2</v>
      </c>
      <c r="M42" s="39">
        <f t="shared" si="2"/>
        <v>104.26841587082801</v>
      </c>
      <c r="N42" s="39">
        <f t="shared" si="3"/>
        <v>100.29214737335104</v>
      </c>
      <c r="O42" s="39">
        <f t="shared" si="4"/>
        <v>104.06025969136883</v>
      </c>
      <c r="P42" s="48">
        <f t="shared" si="1"/>
        <v>1.0406025969136883</v>
      </c>
    </row>
    <row r="43" spans="1:16" s="2" customFormat="1" ht="15" customHeight="1">
      <c r="A43" s="4">
        <v>4</v>
      </c>
      <c r="B43" s="6" t="s">
        <v>17</v>
      </c>
      <c r="C43" s="4" t="s">
        <v>118</v>
      </c>
      <c r="D43" s="38">
        <f>D44</f>
        <v>42531</v>
      </c>
      <c r="E43" s="38">
        <f aca="true" t="shared" si="11" ref="E43:L43">E44</f>
        <v>51905.3</v>
      </c>
      <c r="F43" s="38">
        <f t="shared" si="11"/>
        <v>62920</v>
      </c>
      <c r="G43" s="38">
        <f t="shared" si="11"/>
        <v>76882.24</v>
      </c>
      <c r="H43" s="38"/>
      <c r="I43" s="38">
        <f t="shared" si="11"/>
        <v>87098.34</v>
      </c>
      <c r="J43" s="38">
        <v>97850</v>
      </c>
      <c r="K43" s="38">
        <f t="shared" si="11"/>
        <v>102512.56</v>
      </c>
      <c r="L43" s="38">
        <f t="shared" si="11"/>
        <v>120848</v>
      </c>
      <c r="M43" s="39">
        <f t="shared" si="2"/>
        <v>117.69748998660594</v>
      </c>
      <c r="N43" s="39">
        <f t="shared" si="3"/>
        <v>104.76500766479305</v>
      </c>
      <c r="O43" s="39">
        <f t="shared" si="4"/>
        <v>119.23789404331626</v>
      </c>
      <c r="P43" s="48">
        <f t="shared" si="1"/>
        <v>1.1923789404331626</v>
      </c>
    </row>
    <row r="44" spans="1:16" ht="15" customHeight="1">
      <c r="A44" s="12">
        <v>4.1</v>
      </c>
      <c r="B44" s="11" t="s">
        <v>18</v>
      </c>
      <c r="C44" s="12" t="s">
        <v>119</v>
      </c>
      <c r="D44" s="37">
        <f>SUM(D45:D48)</f>
        <v>42531</v>
      </c>
      <c r="E44" s="37">
        <f>SUM(E45:E48)</f>
        <v>51905.3</v>
      </c>
      <c r="F44" s="37">
        <f>SUM(F45:F48)</f>
        <v>62920</v>
      </c>
      <c r="G44" s="37">
        <f>SUM(G45:G48)</f>
        <v>76882.24</v>
      </c>
      <c r="H44" s="37"/>
      <c r="I44" s="37">
        <f>SUM(I45:I48)</f>
        <v>87098.34</v>
      </c>
      <c r="J44" s="37">
        <v>97850</v>
      </c>
      <c r="K44" s="37">
        <f>SUM(K45:K48)</f>
        <v>102512.56</v>
      </c>
      <c r="L44" s="37">
        <f>SUM(L45:L48)</f>
        <v>120848</v>
      </c>
      <c r="M44" s="39">
        <f t="shared" si="2"/>
        <v>117.69748998660594</v>
      </c>
      <c r="N44" s="39">
        <f t="shared" si="3"/>
        <v>104.76500766479305</v>
      </c>
      <c r="O44" s="39">
        <f t="shared" si="4"/>
        <v>119.23789404331626</v>
      </c>
      <c r="P44" s="48">
        <f t="shared" si="1"/>
        <v>1.1923789404331626</v>
      </c>
    </row>
    <row r="45" spans="1:16" s="2" customFormat="1" ht="15" customHeight="1">
      <c r="A45" s="8"/>
      <c r="B45" s="7" t="s">
        <v>19</v>
      </c>
      <c r="C45" s="12" t="s">
        <v>119</v>
      </c>
      <c r="D45" s="37">
        <f>'[2]CN_TP(L2)'!C9</f>
        <v>6216</v>
      </c>
      <c r="E45" s="37">
        <f>'[2]CN_TP(L2)'!D9</f>
        <v>6765</v>
      </c>
      <c r="F45" s="37">
        <f>'[2]CN_TP(L2)'!E9</f>
        <v>7737</v>
      </c>
      <c r="G45" s="37">
        <f>'[2]CN_TP(L2)'!F9</f>
        <v>8639.59</v>
      </c>
      <c r="H45" s="37"/>
      <c r="I45" s="37">
        <f>'[4]GTSXCN'!G11</f>
        <v>9136.51</v>
      </c>
      <c r="J45" s="37">
        <v>9400</v>
      </c>
      <c r="K45" s="37">
        <f>'[3]GTSXCN'!J11</f>
        <v>9306.51</v>
      </c>
      <c r="L45" s="37">
        <f>'[3]GTSXCN'!K11</f>
        <v>10545</v>
      </c>
      <c r="M45" s="39">
        <f t="shared" si="2"/>
        <v>101.86066670971738</v>
      </c>
      <c r="N45" s="39">
        <f t="shared" si="3"/>
        <v>99.0054255319149</v>
      </c>
      <c r="O45" s="39">
        <f t="shared" si="4"/>
        <v>108.40646142054628</v>
      </c>
      <c r="P45" s="48">
        <f t="shared" si="1"/>
        <v>1.0840646142054629</v>
      </c>
    </row>
    <row r="46" spans="1:16" ht="15" customHeight="1">
      <c r="A46" s="8"/>
      <c r="B46" s="7" t="s">
        <v>20</v>
      </c>
      <c r="C46" s="12" t="s">
        <v>119</v>
      </c>
      <c r="D46" s="37">
        <f>'[2]CN_TP(L2)'!C10</f>
        <v>2443</v>
      </c>
      <c r="E46" s="37">
        <f>'[2]CN_TP(L2)'!D10</f>
        <v>2609.3</v>
      </c>
      <c r="F46" s="37">
        <f>'[2]CN_TP(L2)'!E10</f>
        <v>2891</v>
      </c>
      <c r="G46" s="37">
        <f>'[2]CN_TP(L2)'!F10</f>
        <v>2686.23</v>
      </c>
      <c r="H46" s="37"/>
      <c r="I46" s="37">
        <f>'[4]GTSXCN'!G12</f>
        <v>2865.37</v>
      </c>
      <c r="J46" s="37">
        <v>3120</v>
      </c>
      <c r="K46" s="37">
        <f>'[3]GTSXCN'!J12</f>
        <v>2931.1</v>
      </c>
      <c r="L46" s="37">
        <f>'[3]GTSXCN'!K12</f>
        <v>3340</v>
      </c>
      <c r="M46" s="39">
        <f t="shared" si="2"/>
        <v>102.293944586563</v>
      </c>
      <c r="N46" s="39">
        <f t="shared" si="3"/>
        <v>93.94551282051282</v>
      </c>
      <c r="O46" s="39">
        <f t="shared" si="4"/>
        <v>103.71019090647047</v>
      </c>
      <c r="P46" s="48">
        <f t="shared" si="1"/>
        <v>1.0371019090647047</v>
      </c>
    </row>
    <row r="47" spans="1:16" s="2" customFormat="1" ht="15" customHeight="1">
      <c r="A47" s="8"/>
      <c r="B47" s="7" t="s">
        <v>21</v>
      </c>
      <c r="C47" s="12" t="s">
        <v>119</v>
      </c>
      <c r="D47" s="37">
        <f>'[2]CN_TP(L2)'!C11</f>
        <v>5346</v>
      </c>
      <c r="E47" s="37">
        <f>'[2]CN_TP(L2)'!D11</f>
        <v>6600</v>
      </c>
      <c r="F47" s="37">
        <f>'[2]CN_TP(L2)'!E11</f>
        <v>8028</v>
      </c>
      <c r="G47" s="37">
        <f>'[2]CN_TP(L2)'!F11</f>
        <v>10269.73</v>
      </c>
      <c r="H47" s="37"/>
      <c r="I47" s="37">
        <f>'[4]GTSXCN'!G13</f>
        <v>11251.03</v>
      </c>
      <c r="J47" s="37">
        <v>12900</v>
      </c>
      <c r="K47" s="37">
        <f>'[3]GTSXCN'!J13</f>
        <v>13440.57</v>
      </c>
      <c r="L47" s="37">
        <f>'[3]GTSXCN'!K13</f>
        <v>15790</v>
      </c>
      <c r="M47" s="39">
        <f t="shared" si="2"/>
        <v>119.46079603378534</v>
      </c>
      <c r="N47" s="39">
        <f t="shared" si="3"/>
        <v>104.19046511627907</v>
      </c>
      <c r="O47" s="39">
        <f t="shared" si="4"/>
        <v>120.24796808568203</v>
      </c>
      <c r="P47" s="48">
        <f t="shared" si="1"/>
        <v>1.2024796808568203</v>
      </c>
    </row>
    <row r="48" spans="1:16" s="13" customFormat="1" ht="15" customHeight="1">
      <c r="A48" s="8"/>
      <c r="B48" s="7" t="s">
        <v>22</v>
      </c>
      <c r="C48" s="12" t="s">
        <v>119</v>
      </c>
      <c r="D48" s="37">
        <f>'[2]CN_TP(L2)'!C16</f>
        <v>28526</v>
      </c>
      <c r="E48" s="37">
        <f>'[2]CN_TP(L2)'!D16</f>
        <v>35931</v>
      </c>
      <c r="F48" s="37">
        <f>'[2]CN_TP(L2)'!E16</f>
        <v>44264</v>
      </c>
      <c r="G48" s="37">
        <f>'[2]CN_TP(L2)'!F16</f>
        <v>55286.69</v>
      </c>
      <c r="H48" s="37"/>
      <c r="I48" s="37">
        <f>'[4]GTSXCN'!G18</f>
        <v>63845.43</v>
      </c>
      <c r="J48" s="37">
        <v>72430</v>
      </c>
      <c r="K48" s="37">
        <f>'[3]GTSXCN'!J18</f>
        <v>76834.38</v>
      </c>
      <c r="L48" s="37">
        <f>'[3]GTSXCN'!K18</f>
        <v>91173</v>
      </c>
      <c r="M48" s="39">
        <f t="shared" si="2"/>
        <v>120.34436920543882</v>
      </c>
      <c r="N48" s="39">
        <f t="shared" si="3"/>
        <v>106.08087808918958</v>
      </c>
      <c r="O48" s="39">
        <f t="shared" si="4"/>
        <v>121.9166280901441</v>
      </c>
      <c r="P48" s="48">
        <f t="shared" si="1"/>
        <v>1.219166280901441</v>
      </c>
    </row>
    <row r="49" spans="1:16" ht="15" customHeight="1">
      <c r="A49" s="12">
        <v>4.2</v>
      </c>
      <c r="B49" s="11" t="s">
        <v>23</v>
      </c>
      <c r="C49" s="12" t="s">
        <v>119</v>
      </c>
      <c r="D49" s="37">
        <f>SUM(D50:D52)</f>
        <v>42533.672999999995</v>
      </c>
      <c r="E49" s="37">
        <f>SUM(E50:E52)</f>
        <v>51905.228999999985</v>
      </c>
      <c r="F49" s="37">
        <f>SUM(F50:F52)</f>
        <v>62920</v>
      </c>
      <c r="G49" s="37">
        <f>SUM(G50:G52)</f>
        <v>76882.24500000001</v>
      </c>
      <c r="H49" s="37"/>
      <c r="I49" s="37">
        <f>SUM(I50:I52)</f>
        <v>87098.2621917321</v>
      </c>
      <c r="J49" s="37">
        <v>97850</v>
      </c>
      <c r="K49" s="37">
        <f>SUM(K50:K52)</f>
        <v>102512.546</v>
      </c>
      <c r="L49" s="37">
        <f>SUM(L50:L52)</f>
        <v>120847.51909747701</v>
      </c>
      <c r="M49" s="39">
        <f t="shared" si="2"/>
        <v>117.69757905655564</v>
      </c>
      <c r="N49" s="39">
        <f t="shared" si="3"/>
        <v>104.76499335717935</v>
      </c>
      <c r="O49" s="39">
        <f t="shared" si="4"/>
        <v>119.23639206384063</v>
      </c>
      <c r="P49" s="48">
        <f t="shared" si="1"/>
        <v>1.1923639206384062</v>
      </c>
    </row>
    <row r="50" spans="1:16" ht="15" customHeight="1">
      <c r="A50" s="8"/>
      <c r="B50" s="10" t="s">
        <v>51</v>
      </c>
      <c r="C50" s="12" t="s">
        <v>119</v>
      </c>
      <c r="D50" s="37">
        <f>'[2]CN_TP(L2)'!C32</f>
        <v>804.52</v>
      </c>
      <c r="E50" s="37">
        <f>'[2]CN_TP(L2)'!D32</f>
        <v>806.3</v>
      </c>
      <c r="F50" s="37">
        <f>'[2]CN_TP(L2)'!E32</f>
        <v>1017</v>
      </c>
      <c r="G50" s="37">
        <f>'[2]CN_TP(L2)'!F32</f>
        <v>1162.7</v>
      </c>
      <c r="H50" s="37"/>
      <c r="I50" s="37">
        <f>'Bieu 2 (010)'!I15</f>
        <v>1214.8197270023888</v>
      </c>
      <c r="J50" s="37">
        <v>1380.3802438330474</v>
      </c>
      <c r="K50" s="37">
        <f>'Bieu 2 (010)'!K11</f>
        <v>1313.72</v>
      </c>
      <c r="L50" s="37">
        <f>'Bieu 2 (010)'!L11</f>
        <v>1472.68012</v>
      </c>
      <c r="M50" s="39">
        <f t="shared" si="2"/>
        <v>108.14114808965533</v>
      </c>
      <c r="N50" s="39">
        <f t="shared" si="3"/>
        <v>95.1708781597783</v>
      </c>
      <c r="O50" s="39">
        <f t="shared" si="4"/>
        <v>110.304490600605</v>
      </c>
      <c r="P50" s="48">
        <f t="shared" si="1"/>
        <v>1.10304490600605</v>
      </c>
    </row>
    <row r="51" spans="1:16" ht="15" customHeight="1">
      <c r="A51" s="8"/>
      <c r="B51" s="10" t="s">
        <v>52</v>
      </c>
      <c r="C51" s="12" t="s">
        <v>119</v>
      </c>
      <c r="D51" s="37">
        <f>'[2]CN_TP(L2)'!C33</f>
        <v>40893.231</v>
      </c>
      <c r="E51" s="37">
        <f>'[2]CN_TP(L2)'!D33</f>
        <v>50036.32899999998</v>
      </c>
      <c r="F51" s="37">
        <f>'[2]CN_TP(L2)'!E33</f>
        <v>60763</v>
      </c>
      <c r="G51" s="37">
        <f>'[2]CN_TP(L2)'!F33</f>
        <v>74497.89300000001</v>
      </c>
      <c r="H51" s="37"/>
      <c r="I51" s="37">
        <f>'Bieu 2 (010)'!I16</f>
        <v>84669.74297362649</v>
      </c>
      <c r="J51" s="37">
        <v>94919.42234525038</v>
      </c>
      <c r="K51" s="37">
        <f>'Bieu 2 (010)'!K16</f>
        <v>100379.297</v>
      </c>
      <c r="L51" s="37">
        <f>'Bieu 2 (010)'!L16</f>
        <v>118429.838977477</v>
      </c>
      <c r="M51" s="39">
        <f t="shared" si="2"/>
        <v>118.55391722550384</v>
      </c>
      <c r="N51" s="39">
        <f t="shared" si="3"/>
        <v>105.75211534146345</v>
      </c>
      <c r="O51" s="39">
        <f t="shared" si="4"/>
        <v>119.67365213758447</v>
      </c>
      <c r="P51" s="48">
        <f t="shared" si="1"/>
        <v>1.1967365213758447</v>
      </c>
    </row>
    <row r="52" spans="1:16" ht="15" customHeight="1">
      <c r="A52" s="8"/>
      <c r="B52" s="10" t="s">
        <v>53</v>
      </c>
      <c r="C52" s="12" t="s">
        <v>119</v>
      </c>
      <c r="D52" s="37">
        <f>'[2]CN_TP(L2)'!C56</f>
        <v>835.922</v>
      </c>
      <c r="E52" s="37">
        <f>'[2]CN_TP(L2)'!D56</f>
        <v>1062.6</v>
      </c>
      <c r="F52" s="37">
        <f>'[2]CN_TP(L2)'!E56</f>
        <v>1140</v>
      </c>
      <c r="G52" s="37">
        <f>'[2]CN_TP(L2)'!F56</f>
        <v>1221.652</v>
      </c>
      <c r="H52" s="37"/>
      <c r="I52" s="37">
        <f>'Bieu 2 (010)'!I40</f>
        <v>1213.6994911032027</v>
      </c>
      <c r="J52" s="37">
        <v>1550.1974109165726</v>
      </c>
      <c r="K52" s="37">
        <f>'Bieu 2 (010)'!K40</f>
        <v>819.529</v>
      </c>
      <c r="L52" s="37">
        <f>'Bieu 2 (010)'!L40</f>
        <v>945</v>
      </c>
      <c r="M52" s="39">
        <f t="shared" si="2"/>
        <v>67.52322185247701</v>
      </c>
      <c r="N52" s="39">
        <f t="shared" si="3"/>
        <v>52.86610558299435</v>
      </c>
      <c r="O52" s="39">
        <f t="shared" si="4"/>
        <v>99.60467303645446</v>
      </c>
      <c r="P52" s="48">
        <f t="shared" si="1"/>
        <v>0.9960467303645446</v>
      </c>
    </row>
    <row r="53" spans="1:16" ht="15" customHeight="1">
      <c r="A53" s="12">
        <v>4.3</v>
      </c>
      <c r="B53" s="11" t="s">
        <v>120</v>
      </c>
      <c r="C53" s="12" t="s">
        <v>139</v>
      </c>
      <c r="D53" s="37">
        <f aca="true" t="shared" si="12" ref="D53:I53">SUM(D54:D64)</f>
        <v>42534.454</v>
      </c>
      <c r="E53" s="37">
        <f t="shared" si="12"/>
        <v>51905</v>
      </c>
      <c r="F53" s="37">
        <f t="shared" si="12"/>
        <v>62920</v>
      </c>
      <c r="G53" s="37">
        <f t="shared" si="12"/>
        <v>76882</v>
      </c>
      <c r="H53" s="37">
        <f t="shared" si="12"/>
        <v>0</v>
      </c>
      <c r="I53" s="37">
        <f>I49</f>
        <v>87098.2621917321</v>
      </c>
      <c r="J53" s="37">
        <v>97850</v>
      </c>
      <c r="K53" s="37"/>
      <c r="L53" s="37"/>
      <c r="M53" s="39">
        <f t="shared" si="2"/>
        <v>0</v>
      </c>
      <c r="N53" s="39">
        <f t="shared" si="3"/>
        <v>0</v>
      </c>
      <c r="O53" s="39">
        <f t="shared" si="4"/>
        <v>0</v>
      </c>
      <c r="P53" s="48">
        <f t="shared" si="1"/>
        <v>0</v>
      </c>
    </row>
    <row r="54" spans="1:16" ht="15" customHeight="1">
      <c r="A54" s="12"/>
      <c r="B54" s="10" t="s">
        <v>123</v>
      </c>
      <c r="C54" s="12" t="s">
        <v>119</v>
      </c>
      <c r="D54" s="37">
        <v>28020</v>
      </c>
      <c r="E54" s="37">
        <v>32890</v>
      </c>
      <c r="F54" s="37">
        <v>40332</v>
      </c>
      <c r="G54" s="37">
        <v>47082</v>
      </c>
      <c r="H54" s="37"/>
      <c r="I54" s="37">
        <v>50585</v>
      </c>
      <c r="J54" s="37">
        <v>54445.138856159254</v>
      </c>
      <c r="K54" s="37"/>
      <c r="L54" s="37"/>
      <c r="M54" s="39">
        <f t="shared" si="2"/>
        <v>0</v>
      </c>
      <c r="N54" s="39">
        <f t="shared" si="3"/>
        <v>0</v>
      </c>
      <c r="O54" s="39">
        <f t="shared" si="4"/>
        <v>0</v>
      </c>
      <c r="P54" s="48">
        <f t="shared" si="1"/>
        <v>0</v>
      </c>
    </row>
    <row r="55" spans="1:16" ht="15" customHeight="1">
      <c r="A55" s="12"/>
      <c r="B55" s="10" t="s">
        <v>124</v>
      </c>
      <c r="C55" s="12" t="s">
        <v>119</v>
      </c>
      <c r="D55" s="37">
        <v>2141.662</v>
      </c>
      <c r="E55" s="37">
        <v>2450</v>
      </c>
      <c r="F55" s="37">
        <v>2480</v>
      </c>
      <c r="G55" s="37">
        <v>2453</v>
      </c>
      <c r="H55" s="37"/>
      <c r="I55" s="37">
        <v>2835</v>
      </c>
      <c r="J55" s="37">
        <v>3040.910206674061</v>
      </c>
      <c r="K55" s="37"/>
      <c r="L55" s="37"/>
      <c r="M55" s="39">
        <f t="shared" si="2"/>
        <v>0</v>
      </c>
      <c r="N55" s="39">
        <f t="shared" si="3"/>
        <v>0</v>
      </c>
      <c r="O55" s="39">
        <f t="shared" si="4"/>
        <v>0</v>
      </c>
      <c r="P55" s="48">
        <f t="shared" si="1"/>
        <v>0</v>
      </c>
    </row>
    <row r="56" spans="1:16" ht="15" customHeight="1">
      <c r="A56" s="12"/>
      <c r="B56" s="10" t="s">
        <v>125</v>
      </c>
      <c r="C56" s="12" t="s">
        <v>119</v>
      </c>
      <c r="D56" s="37">
        <v>40.643</v>
      </c>
      <c r="E56" s="37">
        <v>47</v>
      </c>
      <c r="F56" s="37">
        <v>53</v>
      </c>
      <c r="G56" s="37">
        <v>69</v>
      </c>
      <c r="H56" s="37"/>
      <c r="I56" s="37">
        <v>76</v>
      </c>
      <c r="J56" s="37">
        <v>88.87314540905983</v>
      </c>
      <c r="K56" s="37"/>
      <c r="L56" s="37"/>
      <c r="M56" s="39">
        <f t="shared" si="2"/>
        <v>0</v>
      </c>
      <c r="N56" s="39">
        <f t="shared" si="3"/>
        <v>0</v>
      </c>
      <c r="O56" s="39">
        <f t="shared" si="4"/>
        <v>0</v>
      </c>
      <c r="P56" s="48">
        <f t="shared" si="1"/>
        <v>0</v>
      </c>
    </row>
    <row r="57" spans="1:16" ht="15" customHeight="1">
      <c r="A57" s="12"/>
      <c r="B57" s="10" t="s">
        <v>126</v>
      </c>
      <c r="C57" s="12" t="s">
        <v>119</v>
      </c>
      <c r="D57" s="37">
        <v>380.974</v>
      </c>
      <c r="E57" s="37">
        <v>430</v>
      </c>
      <c r="F57" s="37">
        <v>212</v>
      </c>
      <c r="G57" s="37">
        <v>633</v>
      </c>
      <c r="H57" s="37"/>
      <c r="I57" s="37">
        <v>699</v>
      </c>
      <c r="J57" s="37">
        <v>813.528243828221</v>
      </c>
      <c r="K57" s="37"/>
      <c r="L57" s="37"/>
      <c r="M57" s="39">
        <f t="shared" si="2"/>
        <v>0</v>
      </c>
      <c r="N57" s="39">
        <f t="shared" si="3"/>
        <v>0</v>
      </c>
      <c r="O57" s="39">
        <f t="shared" si="4"/>
        <v>0</v>
      </c>
      <c r="P57" s="48">
        <f t="shared" si="1"/>
        <v>0</v>
      </c>
    </row>
    <row r="58" spans="1:16" ht="15" customHeight="1">
      <c r="A58" s="12"/>
      <c r="B58" s="10" t="s">
        <v>127</v>
      </c>
      <c r="C58" s="12" t="s">
        <v>119</v>
      </c>
      <c r="D58" s="37">
        <v>250.9</v>
      </c>
      <c r="E58" s="37">
        <v>297</v>
      </c>
      <c r="F58" s="37">
        <v>352</v>
      </c>
      <c r="G58" s="37">
        <v>567</v>
      </c>
      <c r="H58" s="37"/>
      <c r="I58" s="37">
        <v>712</v>
      </c>
      <c r="J58" s="37">
        <v>924.112461598287</v>
      </c>
      <c r="K58" s="37"/>
      <c r="L58" s="37"/>
      <c r="M58" s="39">
        <f t="shared" si="2"/>
        <v>0</v>
      </c>
      <c r="N58" s="39">
        <f t="shared" si="3"/>
        <v>0</v>
      </c>
      <c r="O58" s="39">
        <f t="shared" si="4"/>
        <v>0</v>
      </c>
      <c r="P58" s="48">
        <f t="shared" si="1"/>
        <v>0</v>
      </c>
    </row>
    <row r="59" spans="1:16" ht="15" customHeight="1">
      <c r="A59" s="12"/>
      <c r="B59" s="10" t="s">
        <v>128</v>
      </c>
      <c r="C59" s="12" t="s">
        <v>119</v>
      </c>
      <c r="D59" s="37">
        <v>466.234</v>
      </c>
      <c r="E59" s="37">
        <v>550</v>
      </c>
      <c r="F59" s="37">
        <v>384</v>
      </c>
      <c r="G59" s="37">
        <v>342</v>
      </c>
      <c r="H59" s="37"/>
      <c r="I59" s="37">
        <v>368</v>
      </c>
      <c r="J59" s="37">
        <v>346.863648599604</v>
      </c>
      <c r="K59" s="37"/>
      <c r="L59" s="37"/>
      <c r="M59" s="39">
        <f t="shared" si="2"/>
        <v>0</v>
      </c>
      <c r="N59" s="39">
        <f t="shared" si="3"/>
        <v>0</v>
      </c>
      <c r="O59" s="39">
        <f t="shared" si="4"/>
        <v>0</v>
      </c>
      <c r="P59" s="48">
        <f t="shared" si="1"/>
        <v>0</v>
      </c>
    </row>
    <row r="60" spans="1:16" ht="15" customHeight="1">
      <c r="A60" s="12"/>
      <c r="B60" s="10" t="s">
        <v>129</v>
      </c>
      <c r="C60" s="12" t="s">
        <v>119</v>
      </c>
      <c r="D60" s="37">
        <v>115.605</v>
      </c>
      <c r="E60" s="37">
        <v>138</v>
      </c>
      <c r="F60" s="37">
        <v>145</v>
      </c>
      <c r="G60" s="37">
        <v>185</v>
      </c>
      <c r="H60" s="37"/>
      <c r="I60" s="37">
        <v>207</v>
      </c>
      <c r="J60" s="37">
        <v>239.45217010174173</v>
      </c>
      <c r="K60" s="37"/>
      <c r="L60" s="37"/>
      <c r="M60" s="39">
        <f t="shared" si="2"/>
        <v>0</v>
      </c>
      <c r="N60" s="39">
        <f t="shared" si="3"/>
        <v>0</v>
      </c>
      <c r="O60" s="39">
        <f t="shared" si="4"/>
        <v>0</v>
      </c>
      <c r="P60" s="48">
        <f t="shared" si="1"/>
        <v>0</v>
      </c>
    </row>
    <row r="61" spans="1:16" ht="15" customHeight="1">
      <c r="A61" s="12"/>
      <c r="B61" s="10" t="s">
        <v>130</v>
      </c>
      <c r="C61" s="12" t="s">
        <v>119</v>
      </c>
      <c r="D61" s="37">
        <v>4243.136</v>
      </c>
      <c r="E61" s="37">
        <v>5436</v>
      </c>
      <c r="F61" s="37">
        <v>6695</v>
      </c>
      <c r="G61" s="37">
        <v>8584</v>
      </c>
      <c r="H61" s="37"/>
      <c r="I61" s="37">
        <v>9601</v>
      </c>
      <c r="J61" s="37">
        <v>11775.350666099574</v>
      </c>
      <c r="K61" s="37"/>
      <c r="L61" s="37"/>
      <c r="M61" s="39">
        <f t="shared" si="2"/>
        <v>0</v>
      </c>
      <c r="N61" s="39">
        <f t="shared" si="3"/>
        <v>0</v>
      </c>
      <c r="O61" s="39">
        <f t="shared" si="4"/>
        <v>0</v>
      </c>
      <c r="P61" s="48">
        <f t="shared" si="1"/>
        <v>0</v>
      </c>
    </row>
    <row r="62" spans="1:16" ht="15" customHeight="1">
      <c r="A62" s="12"/>
      <c r="B62" s="10" t="s">
        <v>131</v>
      </c>
      <c r="C62" s="12" t="s">
        <v>119</v>
      </c>
      <c r="D62" s="37">
        <v>4075.412</v>
      </c>
      <c r="E62" s="37">
        <v>5240</v>
      </c>
      <c r="F62" s="37">
        <v>6772</v>
      </c>
      <c r="G62" s="37">
        <v>9665</v>
      </c>
      <c r="H62" s="37"/>
      <c r="I62" s="37">
        <v>11356</v>
      </c>
      <c r="J62" s="37">
        <v>14671.984173030816</v>
      </c>
      <c r="K62" s="37"/>
      <c r="L62" s="37"/>
      <c r="M62" s="39">
        <f t="shared" si="2"/>
        <v>0</v>
      </c>
      <c r="N62" s="39">
        <f t="shared" si="3"/>
        <v>0</v>
      </c>
      <c r="O62" s="39">
        <f t="shared" si="4"/>
        <v>0</v>
      </c>
      <c r="P62" s="48">
        <f t="shared" si="1"/>
        <v>0</v>
      </c>
    </row>
    <row r="63" spans="1:16" ht="15" customHeight="1">
      <c r="A63" s="12"/>
      <c r="B63" s="10" t="s">
        <v>132</v>
      </c>
      <c r="C63" s="12" t="s">
        <v>119</v>
      </c>
      <c r="D63" s="37">
        <v>2747.888</v>
      </c>
      <c r="E63" s="37">
        <v>4363</v>
      </c>
      <c r="F63" s="37">
        <v>5425</v>
      </c>
      <c r="G63" s="37">
        <v>7210</v>
      </c>
      <c r="H63" s="37"/>
      <c r="I63" s="37">
        <v>8563</v>
      </c>
      <c r="J63" s="37">
        <v>11377.128758147188</v>
      </c>
      <c r="K63" s="37"/>
      <c r="L63" s="37"/>
      <c r="M63" s="39">
        <f t="shared" si="2"/>
        <v>0</v>
      </c>
      <c r="N63" s="39">
        <f t="shared" si="3"/>
        <v>0</v>
      </c>
      <c r="O63" s="39">
        <f t="shared" si="4"/>
        <v>0</v>
      </c>
      <c r="P63" s="48">
        <f t="shared" si="1"/>
        <v>0</v>
      </c>
    </row>
    <row r="64" spans="1:16" ht="15" customHeight="1">
      <c r="A64" s="12"/>
      <c r="B64" s="10" t="s">
        <v>133</v>
      </c>
      <c r="C64" s="12" t="s">
        <v>119</v>
      </c>
      <c r="D64" s="37">
        <v>52</v>
      </c>
      <c r="E64" s="37">
        <v>64</v>
      </c>
      <c r="F64" s="37">
        <v>70</v>
      </c>
      <c r="G64" s="37">
        <v>92</v>
      </c>
      <c r="H64" s="37"/>
      <c r="I64" s="37">
        <v>106</v>
      </c>
      <c r="J64" s="37">
        <v>126.65767035219483</v>
      </c>
      <c r="K64" s="37"/>
      <c r="L64" s="37"/>
      <c r="M64" s="39">
        <f t="shared" si="2"/>
        <v>0</v>
      </c>
      <c r="N64" s="39">
        <f t="shared" si="3"/>
        <v>0</v>
      </c>
      <c r="O64" s="39">
        <f t="shared" si="4"/>
        <v>0</v>
      </c>
      <c r="P64" s="48">
        <f t="shared" si="1"/>
        <v>0</v>
      </c>
    </row>
    <row r="65" spans="1:16" ht="15" customHeight="1">
      <c r="A65" s="12">
        <v>4.4</v>
      </c>
      <c r="B65" s="11" t="s">
        <v>121</v>
      </c>
      <c r="C65" s="12"/>
      <c r="D65" s="8"/>
      <c r="E65" s="8"/>
      <c r="F65" s="8"/>
      <c r="G65" s="8"/>
      <c r="H65" s="8"/>
      <c r="I65" s="8"/>
      <c r="J65" s="8"/>
      <c r="K65" s="8"/>
      <c r="L65" s="8"/>
      <c r="M65" s="39"/>
      <c r="N65" s="39"/>
      <c r="O65" s="39"/>
      <c r="P65" s="48"/>
    </row>
    <row r="66" spans="1:16" ht="15" customHeight="1">
      <c r="A66" s="4">
        <v>5</v>
      </c>
      <c r="B66" s="6" t="s">
        <v>13</v>
      </c>
      <c r="C66" s="4" t="s">
        <v>118</v>
      </c>
      <c r="D66" s="38">
        <v>12947</v>
      </c>
      <c r="E66" s="38">
        <v>15462</v>
      </c>
      <c r="F66" s="38">
        <v>20392</v>
      </c>
      <c r="G66" s="38">
        <v>26736</v>
      </c>
      <c r="H66" s="38"/>
      <c r="I66" s="38">
        <v>28021</v>
      </c>
      <c r="J66" s="38">
        <v>33986.9545425402</v>
      </c>
      <c r="K66" s="38">
        <v>32321</v>
      </c>
      <c r="L66" s="38">
        <v>36000</v>
      </c>
      <c r="M66" s="39">
        <f t="shared" si="2"/>
        <v>115.34563363191891</v>
      </c>
      <c r="N66" s="39">
        <f t="shared" si="3"/>
        <v>95.09825294745079</v>
      </c>
      <c r="O66" s="39">
        <f t="shared" si="4"/>
        <v>120.07791221135535</v>
      </c>
      <c r="P66" s="48">
        <f t="shared" si="1"/>
        <v>1.2007791221135535</v>
      </c>
    </row>
    <row r="67" spans="1:16" ht="15" customHeight="1">
      <c r="A67" s="8"/>
      <c r="B67" s="7" t="s">
        <v>16</v>
      </c>
      <c r="C67" s="8" t="s">
        <v>118</v>
      </c>
      <c r="D67" s="37">
        <f>163+8457+675</f>
        <v>9295</v>
      </c>
      <c r="E67" s="37">
        <f>182+9832+794</f>
        <v>10808</v>
      </c>
      <c r="F67" s="37">
        <f>242+12627+946</f>
        <v>13815</v>
      </c>
      <c r="G67" s="37">
        <f>325+16441+1391</f>
        <v>18157</v>
      </c>
      <c r="H67" s="37"/>
      <c r="I67" s="37">
        <f>333+17281+1407</f>
        <v>19021</v>
      </c>
      <c r="J67" s="37">
        <v>22749.891693720125</v>
      </c>
      <c r="K67" s="37"/>
      <c r="L67" s="37"/>
      <c r="M67" s="39">
        <f t="shared" si="2"/>
        <v>0</v>
      </c>
      <c r="N67" s="39">
        <f t="shared" si="3"/>
        <v>0</v>
      </c>
      <c r="O67" s="39">
        <f t="shared" si="4"/>
        <v>0</v>
      </c>
      <c r="P67" s="48">
        <f t="shared" si="1"/>
        <v>0</v>
      </c>
    </row>
    <row r="68" spans="1:16" ht="15" customHeight="1">
      <c r="A68" s="4">
        <v>6</v>
      </c>
      <c r="B68" s="6" t="s">
        <v>14</v>
      </c>
      <c r="C68" s="4" t="s">
        <v>118</v>
      </c>
      <c r="D68" s="38">
        <v>8881</v>
      </c>
      <c r="E68" s="38">
        <v>10527</v>
      </c>
      <c r="F68" s="38">
        <v>12196</v>
      </c>
      <c r="G68" s="38">
        <v>15251</v>
      </c>
      <c r="H68" s="38"/>
      <c r="I68" s="38">
        <v>14128</v>
      </c>
      <c r="J68" s="38">
        <v>15866.655424163879</v>
      </c>
      <c r="K68" s="38">
        <v>18400</v>
      </c>
      <c r="L68" s="38">
        <v>19930</v>
      </c>
      <c r="M68" s="39">
        <f t="shared" si="2"/>
        <v>130.237825594564</v>
      </c>
      <c r="N68" s="39">
        <f t="shared" si="3"/>
        <v>115.96646872395051</v>
      </c>
      <c r="O68" s="39">
        <f t="shared" si="4"/>
        <v>115.68343896826656</v>
      </c>
      <c r="P68" s="48">
        <f t="shared" si="1"/>
        <v>1.1568343896826656</v>
      </c>
    </row>
    <row r="69" spans="1:16" ht="15" customHeight="1">
      <c r="A69" s="8"/>
      <c r="B69" s="7" t="s">
        <v>15</v>
      </c>
      <c r="C69" s="8" t="s">
        <v>118</v>
      </c>
      <c r="D69" s="37"/>
      <c r="E69" s="37"/>
      <c r="F69" s="37"/>
      <c r="G69" s="37"/>
      <c r="H69" s="37"/>
      <c r="I69" s="37"/>
      <c r="J69" s="37"/>
      <c r="K69" s="37"/>
      <c r="L69" s="37"/>
      <c r="M69" s="39"/>
      <c r="N69" s="39"/>
      <c r="O69" s="39"/>
      <c r="P69" s="48"/>
    </row>
    <row r="70" spans="1:16" ht="15" customHeight="1">
      <c r="A70" s="4">
        <v>7</v>
      </c>
      <c r="B70" s="6" t="s">
        <v>24</v>
      </c>
      <c r="C70" s="4" t="s">
        <v>31</v>
      </c>
      <c r="D70" s="38">
        <v>3185.957</v>
      </c>
      <c r="E70" s="38">
        <v>4275</v>
      </c>
      <c r="F70" s="38">
        <v>5475</v>
      </c>
      <c r="G70" s="38">
        <v>6391.5</v>
      </c>
      <c r="H70" s="38">
        <v>7260</v>
      </c>
      <c r="I70" s="38">
        <v>6400</v>
      </c>
      <c r="J70" s="38">
        <v>7040</v>
      </c>
      <c r="K70" s="38">
        <v>7100</v>
      </c>
      <c r="L70" s="38">
        <v>8310</v>
      </c>
      <c r="M70" s="39">
        <f t="shared" si="2"/>
        <v>110.9375</v>
      </c>
      <c r="N70" s="39">
        <f t="shared" si="3"/>
        <v>100.85227272727273</v>
      </c>
      <c r="O70" s="39">
        <f t="shared" si="4"/>
        <v>117.38258998276372</v>
      </c>
      <c r="P70" s="48">
        <f t="shared" si="1"/>
        <v>1.1738258998276372</v>
      </c>
    </row>
    <row r="71" spans="1:16" ht="15" customHeight="1">
      <c r="A71" s="8"/>
      <c r="B71" s="7" t="s">
        <v>25</v>
      </c>
      <c r="C71" s="8" t="s">
        <v>31</v>
      </c>
      <c r="D71" s="37">
        <v>2787</v>
      </c>
      <c r="E71" s="37">
        <v>3777</v>
      </c>
      <c r="F71" s="37">
        <v>4801</v>
      </c>
      <c r="G71" s="37">
        <v>5596</v>
      </c>
      <c r="H71" s="37">
        <v>5873.79375</v>
      </c>
      <c r="I71" s="37">
        <v>5178</v>
      </c>
      <c r="J71" s="37">
        <v>6045.306371204442</v>
      </c>
      <c r="K71" s="37"/>
      <c r="L71" s="37"/>
      <c r="M71" s="39">
        <f t="shared" si="2"/>
        <v>0</v>
      </c>
      <c r="N71" s="39">
        <f t="shared" si="3"/>
        <v>0</v>
      </c>
      <c r="O71" s="39">
        <f t="shared" si="4"/>
        <v>0</v>
      </c>
      <c r="P71" s="48">
        <f t="shared" si="1"/>
        <v>0</v>
      </c>
    </row>
  </sheetData>
  <mergeCells count="10">
    <mergeCell ref="M1:N1"/>
    <mergeCell ref="M6:O6"/>
    <mergeCell ref="C6:C7"/>
    <mergeCell ref="A3:N3"/>
    <mergeCell ref="A4:N4"/>
    <mergeCell ref="B6:B7"/>
    <mergeCell ref="A6:A7"/>
    <mergeCell ref="D6:G6"/>
    <mergeCell ref="L6:L7"/>
    <mergeCell ref="I6:I7"/>
  </mergeCells>
  <printOptions/>
  <pageMargins left="0.75" right="0.2" top="0.42" bottom="0.36" header="0.26" footer="0.16"/>
  <pageSetup horizontalDpi="600" verticalDpi="600" orientation="landscape" paperSize="9" r:id="rId1"/>
  <headerFooter alignWithMargins="0">
    <oddFooter>&amp;R&amp;P</oddFooter>
  </headerFooter>
  <ignoredErrors>
    <ignoredError sqref="L14 L17 L20 L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zoomScale="120" zoomScaleNormal="120" workbookViewId="0" topLeftCell="A4">
      <pane xSplit="2" ySplit="5" topLeftCell="G32" activePane="bottomRight" state="frozen"/>
      <selection pane="topLeft" activeCell="A4" sqref="A4"/>
      <selection pane="topRight" activeCell="C4" sqref="C4"/>
      <selection pane="bottomLeft" activeCell="A9" sqref="A9"/>
      <selection pane="bottomRight" activeCell="I9" sqref="I9"/>
    </sheetView>
  </sheetViews>
  <sheetFormatPr defaultColWidth="9.140625" defaultRowHeight="12.75"/>
  <cols>
    <col min="1" max="1" width="4.140625" style="1" customWidth="1"/>
    <col min="2" max="2" width="49.421875" style="3" bestFit="1" customWidth="1"/>
    <col min="3" max="3" width="9.00390625" style="1" customWidth="1"/>
    <col min="4" max="4" width="7.00390625" style="1" bestFit="1" customWidth="1"/>
    <col min="5" max="5" width="6.140625" style="1" customWidth="1"/>
    <col min="6" max="6" width="6.57421875" style="1" customWidth="1"/>
    <col min="7" max="7" width="6.140625" style="1" customWidth="1"/>
    <col min="8" max="8" width="7.421875" style="1" customWidth="1"/>
    <col min="9" max="9" width="7.57421875" style="1" customWidth="1"/>
    <col min="10" max="10" width="7.421875" style="1" customWidth="1"/>
    <col min="11" max="11" width="7.140625" style="1" customWidth="1"/>
    <col min="12" max="12" width="8.140625" style="1" customWidth="1"/>
    <col min="13" max="13" width="7.421875" style="1" customWidth="1"/>
    <col min="14" max="14" width="6.8515625" style="1" customWidth="1"/>
    <col min="15" max="15" width="8.57421875" style="1" customWidth="1"/>
    <col min="16" max="16384" width="9.140625" style="1" customWidth="1"/>
  </cols>
  <sheetData>
    <row r="1" spans="2:14" ht="12.75">
      <c r="B1" s="46" t="s">
        <v>134</v>
      </c>
      <c r="M1" s="62"/>
      <c r="N1" s="62"/>
    </row>
    <row r="2" ht="12.75">
      <c r="B2" s="35" t="s">
        <v>140</v>
      </c>
    </row>
    <row r="3" spans="1:14" ht="18.75">
      <c r="A3" s="68" t="s">
        <v>141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2.75">
      <c r="A4" s="62" t="s">
        <v>217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6" spans="1:15" s="2" customFormat="1" ht="12.75" customHeight="1">
      <c r="A6" s="60" t="s">
        <v>0</v>
      </c>
      <c r="B6" s="60" t="s">
        <v>1</v>
      </c>
      <c r="C6" s="60" t="s">
        <v>2</v>
      </c>
      <c r="D6" s="69" t="s">
        <v>4</v>
      </c>
      <c r="E6" s="70"/>
      <c r="F6" s="70"/>
      <c r="G6" s="71"/>
      <c r="H6" s="52" t="s">
        <v>116</v>
      </c>
      <c r="I6" s="52"/>
      <c r="J6" s="57" t="s">
        <v>214</v>
      </c>
      <c r="K6" s="52"/>
      <c r="L6" s="66" t="s">
        <v>216</v>
      </c>
      <c r="M6" s="60" t="s">
        <v>221</v>
      </c>
      <c r="N6" s="60"/>
      <c r="O6" s="60"/>
    </row>
    <row r="7" spans="1:15" s="2" customFormat="1" ht="54.75" customHeight="1">
      <c r="A7" s="60"/>
      <c r="B7" s="60"/>
      <c r="C7" s="60"/>
      <c r="D7" s="4">
        <v>2005</v>
      </c>
      <c r="E7" s="4">
        <v>2006</v>
      </c>
      <c r="F7" s="4">
        <v>2007</v>
      </c>
      <c r="G7" s="4">
        <v>2008</v>
      </c>
      <c r="H7" s="53" t="s">
        <v>3</v>
      </c>
      <c r="I7" s="53" t="s">
        <v>4</v>
      </c>
      <c r="J7" s="53" t="s">
        <v>3</v>
      </c>
      <c r="K7" s="53" t="s">
        <v>215</v>
      </c>
      <c r="L7" s="67"/>
      <c r="M7" s="5" t="s">
        <v>26</v>
      </c>
      <c r="N7" s="5" t="s">
        <v>27</v>
      </c>
      <c r="O7" s="34" t="s">
        <v>218</v>
      </c>
    </row>
    <row r="8" spans="1:15" s="2" customFormat="1" ht="15" customHeight="1">
      <c r="A8" s="4" t="s">
        <v>34</v>
      </c>
      <c r="B8" s="4" t="s">
        <v>35</v>
      </c>
      <c r="C8" s="4" t="s">
        <v>36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 t="s">
        <v>117</v>
      </c>
      <c r="O8" s="4">
        <v>10</v>
      </c>
    </row>
    <row r="9" spans="1:16" s="2" customFormat="1" ht="17.25" customHeight="1">
      <c r="A9" s="4">
        <v>1</v>
      </c>
      <c r="B9" s="6" t="s">
        <v>142</v>
      </c>
      <c r="C9" s="4" t="s">
        <v>143</v>
      </c>
      <c r="D9" s="38">
        <f aca="true" t="shared" si="0" ref="D9:I9">D11+D16+D40</f>
        <v>42533.672999999995</v>
      </c>
      <c r="E9" s="38">
        <f t="shared" si="0"/>
        <v>51905.228999999985</v>
      </c>
      <c r="F9" s="38">
        <f t="shared" si="0"/>
        <v>62920</v>
      </c>
      <c r="G9" s="38">
        <f t="shared" si="0"/>
        <v>76882.24500000001</v>
      </c>
      <c r="H9" s="38">
        <v>85107.72</v>
      </c>
      <c r="I9" s="38">
        <f t="shared" si="0"/>
        <v>87098.2621917321</v>
      </c>
      <c r="J9" s="38">
        <f>J10</f>
        <v>97850</v>
      </c>
      <c r="K9" s="38">
        <f>K11+K16+K40</f>
        <v>102512.546</v>
      </c>
      <c r="L9" s="38">
        <f>L11+L16+L40</f>
        <v>120847.51909747701</v>
      </c>
      <c r="M9" s="45">
        <f>K9/I9*100</f>
        <v>117.69757905655564</v>
      </c>
      <c r="N9" s="45">
        <f>K9/J9*100</f>
        <v>104.76499335717935</v>
      </c>
      <c r="O9" s="45">
        <f>(K9/D9)^(1/5)*100</f>
        <v>119.23639206384063</v>
      </c>
      <c r="P9" s="1">
        <f>O9/100</f>
        <v>1.1923639206384062</v>
      </c>
    </row>
    <row r="10" spans="1:16" s="2" customFormat="1" ht="17.25" customHeight="1" hidden="1">
      <c r="A10" s="4"/>
      <c r="B10" s="6"/>
      <c r="C10" s="4"/>
      <c r="D10" s="38">
        <v>42531</v>
      </c>
      <c r="E10" s="38">
        <v>51905.3</v>
      </c>
      <c r="F10" s="38">
        <v>62920</v>
      </c>
      <c r="G10" s="38">
        <v>76882.24</v>
      </c>
      <c r="H10" s="38">
        <v>85107.87</v>
      </c>
      <c r="I10" s="38">
        <v>85107.87</v>
      </c>
      <c r="J10" s="38">
        <v>97850</v>
      </c>
      <c r="K10" s="38"/>
      <c r="L10" s="38"/>
      <c r="M10" s="45">
        <f>I10/G10*100</f>
        <v>110.69899888452781</v>
      </c>
      <c r="N10" s="49"/>
      <c r="O10" s="45">
        <f>(I10/D10)^(1/4)*100</f>
        <v>118.93674036831577</v>
      </c>
      <c r="P10" s="1"/>
    </row>
    <row r="11" spans="1:16" ht="15" customHeight="1">
      <c r="A11" s="54">
        <v>1.1</v>
      </c>
      <c r="B11" s="55" t="s">
        <v>144</v>
      </c>
      <c r="C11" s="54" t="s">
        <v>143</v>
      </c>
      <c r="D11" s="56">
        <f>SUM(D12:D15)</f>
        <v>804.52</v>
      </c>
      <c r="E11" s="56">
        <f aca="true" t="shared" si="1" ref="E11:L11">SUM(E12:E15)</f>
        <v>806.3</v>
      </c>
      <c r="F11" s="56">
        <f t="shared" si="1"/>
        <v>1017</v>
      </c>
      <c r="G11" s="56">
        <f t="shared" si="1"/>
        <v>1162.7</v>
      </c>
      <c r="H11" s="56">
        <v>1239.1</v>
      </c>
      <c r="I11" s="56">
        <f t="shared" si="1"/>
        <v>1214.8197270023888</v>
      </c>
      <c r="J11" s="56">
        <f t="shared" si="1"/>
        <v>1347</v>
      </c>
      <c r="K11" s="56">
        <f t="shared" si="1"/>
        <v>1313.72</v>
      </c>
      <c r="L11" s="56">
        <f t="shared" si="1"/>
        <v>1472.68012</v>
      </c>
      <c r="M11" s="39">
        <f>K11/I11*100</f>
        <v>108.14114808965533</v>
      </c>
      <c r="N11" s="39">
        <f>K11/J11*100</f>
        <v>97.52932442464737</v>
      </c>
      <c r="O11" s="39">
        <f>(K11/D11)^(1/5)*100</f>
        <v>110.304490600605</v>
      </c>
      <c r="P11" s="1">
        <f aca="true" t="shared" si="2" ref="P11:P57">O11/100</f>
        <v>1.10304490600605</v>
      </c>
    </row>
    <row r="12" spans="1:16" ht="15" customHeight="1">
      <c r="A12" s="8"/>
      <c r="B12" s="7" t="s">
        <v>145</v>
      </c>
      <c r="C12" s="8" t="s">
        <v>143</v>
      </c>
      <c r="D12" s="37"/>
      <c r="E12" s="37"/>
      <c r="F12" s="37"/>
      <c r="G12" s="37"/>
      <c r="H12" s="37"/>
      <c r="I12" s="37"/>
      <c r="J12" s="37"/>
      <c r="K12" s="37"/>
      <c r="L12" s="37"/>
      <c r="M12" s="39"/>
      <c r="N12" s="50"/>
      <c r="O12" s="39"/>
      <c r="P12" s="1">
        <f t="shared" si="2"/>
        <v>0</v>
      </c>
    </row>
    <row r="13" spans="1:16" ht="15" customHeight="1">
      <c r="A13" s="8"/>
      <c r="B13" s="7" t="s">
        <v>146</v>
      </c>
      <c r="C13" s="8" t="s">
        <v>143</v>
      </c>
      <c r="D13" s="37"/>
      <c r="E13" s="37"/>
      <c r="F13" s="37"/>
      <c r="G13" s="37"/>
      <c r="H13" s="37"/>
      <c r="I13" s="37"/>
      <c r="J13" s="37"/>
      <c r="K13" s="37"/>
      <c r="L13" s="37"/>
      <c r="M13" s="39"/>
      <c r="N13" s="50"/>
      <c r="O13" s="39"/>
      <c r="P13" s="1">
        <f t="shared" si="2"/>
        <v>0</v>
      </c>
    </row>
    <row r="14" spans="1:18" ht="15" customHeight="1">
      <c r="A14" s="8"/>
      <c r="B14" s="7" t="s">
        <v>147</v>
      </c>
      <c r="C14" s="8" t="s">
        <v>143</v>
      </c>
      <c r="D14" s="37"/>
      <c r="E14" s="37"/>
      <c r="F14" s="37"/>
      <c r="G14" s="37"/>
      <c r="H14" s="37"/>
      <c r="I14" s="37"/>
      <c r="J14" s="37"/>
      <c r="K14" s="37"/>
      <c r="L14" s="37"/>
      <c r="M14" s="39"/>
      <c r="N14" s="50"/>
      <c r="O14" s="39"/>
      <c r="P14" s="1">
        <f t="shared" si="2"/>
        <v>0</v>
      </c>
      <c r="Q14" s="1" t="s">
        <v>219</v>
      </c>
      <c r="R14" s="1" t="s">
        <v>220</v>
      </c>
    </row>
    <row r="15" spans="1:18" ht="15" customHeight="1">
      <c r="A15" s="8"/>
      <c r="B15" s="3" t="s">
        <v>148</v>
      </c>
      <c r="C15" s="8" t="s">
        <v>143</v>
      </c>
      <c r="D15" s="37">
        <f>'[2]CN_TP(L2)'!C32</f>
        <v>804.52</v>
      </c>
      <c r="E15" s="37">
        <f>'[2]CN_TP(L2)'!D32</f>
        <v>806.3</v>
      </c>
      <c r="F15" s="37">
        <f>'[2]CN_TP(L2)'!E32</f>
        <v>1017</v>
      </c>
      <c r="G15" s="37">
        <f>'[2]CN_TP(L2)'!F32</f>
        <v>1162.7</v>
      </c>
      <c r="H15" s="37">
        <v>1239.1</v>
      </c>
      <c r="I15" s="37">
        <f>'[3]GTSXCN'!G27</f>
        <v>1214.8197270023888</v>
      </c>
      <c r="J15" s="37">
        <v>1347</v>
      </c>
      <c r="K15" s="37">
        <f>'[3]GTSXCN'!J26</f>
        <v>1313.72</v>
      </c>
      <c r="L15" s="37">
        <f>'[3]GTSXCN'!K26</f>
        <v>1472.68012</v>
      </c>
      <c r="M15" s="39">
        <f aca="true" t="shared" si="3" ref="M15:M63">K15/I15*100</f>
        <v>108.14114808965533</v>
      </c>
      <c r="N15" s="39">
        <f aca="true" t="shared" si="4" ref="N15:N63">K15/J15*100</f>
        <v>97.52932442464737</v>
      </c>
      <c r="O15" s="39">
        <f aca="true" t="shared" si="5" ref="O15:O63">(K15/D15)^(1/5)*100</f>
        <v>110.304490600605</v>
      </c>
      <c r="P15" s="1">
        <f t="shared" si="2"/>
        <v>1.10304490600605</v>
      </c>
      <c r="Q15" s="1">
        <f>K15/I15</f>
        <v>1.0814114808965534</v>
      </c>
      <c r="R15" s="1">
        <f>L15/K15</f>
        <v>1.121</v>
      </c>
    </row>
    <row r="16" spans="1:18" s="2" customFormat="1" ht="15" customHeight="1">
      <c r="A16" s="54">
        <v>1.2</v>
      </c>
      <c r="B16" s="55" t="s">
        <v>149</v>
      </c>
      <c r="C16" s="54" t="s">
        <v>143</v>
      </c>
      <c r="D16" s="56">
        <f aca="true" t="shared" si="6" ref="D16:I16">SUM(D17:D39)</f>
        <v>40893.231</v>
      </c>
      <c r="E16" s="56">
        <f t="shared" si="6"/>
        <v>50036.32899999998</v>
      </c>
      <c r="F16" s="56">
        <f t="shared" si="6"/>
        <v>60763</v>
      </c>
      <c r="G16" s="56">
        <f t="shared" si="6"/>
        <v>74497.89300000001</v>
      </c>
      <c r="H16" s="56">
        <v>82498.55</v>
      </c>
      <c r="I16" s="56">
        <f t="shared" si="6"/>
        <v>84669.74297362649</v>
      </c>
      <c r="J16" s="56">
        <f>J9-J11-J40</f>
        <v>95170.71381823372</v>
      </c>
      <c r="K16" s="56">
        <f>SUM(K17:K39)</f>
        <v>100379.297</v>
      </c>
      <c r="L16" s="56">
        <f>SUM(L17:L39)</f>
        <v>118429.838977477</v>
      </c>
      <c r="M16" s="39">
        <f t="shared" si="3"/>
        <v>118.55391722550384</v>
      </c>
      <c r="N16" s="39">
        <f t="shared" si="4"/>
        <v>105.47288443345518</v>
      </c>
      <c r="O16" s="39">
        <f t="shared" si="5"/>
        <v>119.67365213758447</v>
      </c>
      <c r="P16" s="1">
        <f t="shared" si="2"/>
        <v>1.1967365213758447</v>
      </c>
      <c r="Q16" s="1">
        <f aca="true" t="shared" si="7" ref="Q16:Q64">K16/I16</f>
        <v>1.1855391722550384</v>
      </c>
      <c r="R16" s="1">
        <f aca="true" t="shared" si="8" ref="R16:R42">L16/K16</f>
        <v>1.1798233551832604</v>
      </c>
    </row>
    <row r="17" spans="1:18" s="13" customFormat="1" ht="15" customHeight="1">
      <c r="A17" s="8"/>
      <c r="B17" s="7" t="s">
        <v>150</v>
      </c>
      <c r="C17" s="8" t="s">
        <v>143</v>
      </c>
      <c r="D17" s="37">
        <f>'[2]CN_TP(L2)'!C34</f>
        <v>9945</v>
      </c>
      <c r="E17" s="37">
        <f>'[2]CN_TP(L2)'!D34</f>
        <v>11767.457</v>
      </c>
      <c r="F17" s="37">
        <f>'[2]CN_TP(L2)'!E34</f>
        <v>13040</v>
      </c>
      <c r="G17" s="37">
        <f>'[2]CN_TP(L2)'!F34</f>
        <v>16160.5</v>
      </c>
      <c r="H17" s="37">
        <v>18973</v>
      </c>
      <c r="I17" s="37">
        <f>'[3]GTSXCN'!G29</f>
        <v>19169.905</v>
      </c>
      <c r="J17" s="37">
        <v>20500</v>
      </c>
      <c r="K17" s="37">
        <f>'[3]GTSXCN'!J29</f>
        <v>24453.618000000002</v>
      </c>
      <c r="L17" s="37">
        <v>31000</v>
      </c>
      <c r="M17" s="39">
        <f t="shared" si="3"/>
        <v>127.56254138974607</v>
      </c>
      <c r="N17" s="39">
        <f t="shared" si="4"/>
        <v>119.28594146341464</v>
      </c>
      <c r="O17" s="39">
        <f t="shared" si="5"/>
        <v>119.71475118670543</v>
      </c>
      <c r="P17" s="1">
        <f t="shared" si="2"/>
        <v>1.1971475118670543</v>
      </c>
      <c r="Q17" s="1">
        <f t="shared" si="7"/>
        <v>1.2756254138974608</v>
      </c>
      <c r="R17" s="1">
        <f t="shared" si="8"/>
        <v>1.2677060711425197</v>
      </c>
    </row>
    <row r="18" spans="1:18" ht="15" customHeight="1">
      <c r="A18" s="8"/>
      <c r="B18" s="7" t="s">
        <v>151</v>
      </c>
      <c r="C18" s="8" t="s">
        <v>143</v>
      </c>
      <c r="D18" s="37">
        <f>'[2]CN_TP(L2)'!C35</f>
        <v>1243.534</v>
      </c>
      <c r="E18" s="37">
        <f>'[2]CN_TP(L2)'!D35</f>
        <v>1202.705</v>
      </c>
      <c r="F18" s="37">
        <f>'[2]CN_TP(L2)'!E35</f>
        <v>1299</v>
      </c>
      <c r="G18" s="37">
        <f>'[2]CN_TP(L2)'!F35</f>
        <v>1027.902</v>
      </c>
      <c r="H18" s="37">
        <v>1171</v>
      </c>
      <c r="I18" s="37">
        <f>'[3]GTSXCN'!G30</f>
        <v>1172.848</v>
      </c>
      <c r="J18" s="37">
        <v>1200</v>
      </c>
      <c r="K18" s="37">
        <f>'[3]GTSXCN'!J30</f>
        <v>1191.829</v>
      </c>
      <c r="L18" s="37">
        <v>1200</v>
      </c>
      <c r="M18" s="39">
        <f t="shared" si="3"/>
        <v>101.61836827960657</v>
      </c>
      <c r="N18" s="39">
        <f t="shared" si="4"/>
        <v>99.31908333333332</v>
      </c>
      <c r="O18" s="39">
        <f t="shared" si="5"/>
        <v>99.15423242747966</v>
      </c>
      <c r="P18" s="1">
        <f t="shared" si="2"/>
        <v>0.9915423242747966</v>
      </c>
      <c r="Q18" s="1">
        <f t="shared" si="7"/>
        <v>1.0161836827960657</v>
      </c>
      <c r="R18" s="1">
        <f t="shared" si="8"/>
        <v>1.0068558492871043</v>
      </c>
    </row>
    <row r="19" spans="1:18" ht="15" customHeight="1">
      <c r="A19" s="8"/>
      <c r="B19" s="7" t="s">
        <v>152</v>
      </c>
      <c r="C19" s="8" t="s">
        <v>143</v>
      </c>
      <c r="D19" s="37">
        <f>'[2]CN_TP(L2)'!C36</f>
        <v>3834.537</v>
      </c>
      <c r="E19" s="37">
        <f>'[2]CN_TP(L2)'!D36</f>
        <v>5515.420999999999</v>
      </c>
      <c r="F19" s="37">
        <f>'[2]CN_TP(L2)'!E36</f>
        <v>5270</v>
      </c>
      <c r="G19" s="37">
        <f>'[2]CN_TP(L2)'!F36</f>
        <v>6431.11</v>
      </c>
      <c r="H19" s="37">
        <v>7618</v>
      </c>
      <c r="I19" s="37">
        <f>'[3]GTSXCN'!G31</f>
        <v>8393.813776726955</v>
      </c>
      <c r="J19" s="37">
        <v>9040</v>
      </c>
      <c r="K19" s="37">
        <f>'[3]GTSXCN'!J31</f>
        <v>9706.365</v>
      </c>
      <c r="L19" s="37">
        <v>11000</v>
      </c>
      <c r="M19" s="39">
        <f t="shared" si="3"/>
        <v>115.63712584275197</v>
      </c>
      <c r="N19" s="39">
        <f t="shared" si="4"/>
        <v>107.37129424778762</v>
      </c>
      <c r="O19" s="39">
        <f t="shared" si="5"/>
        <v>120.41171366051427</v>
      </c>
      <c r="P19" s="1">
        <f t="shared" si="2"/>
        <v>1.2041171366051426</v>
      </c>
      <c r="Q19" s="1">
        <f t="shared" si="7"/>
        <v>1.1563712584275196</v>
      </c>
      <c r="R19" s="1">
        <f t="shared" si="8"/>
        <v>1.133276978559945</v>
      </c>
    </row>
    <row r="20" spans="1:18" ht="15" customHeight="1">
      <c r="A20" s="8"/>
      <c r="B20" s="47" t="s">
        <v>153</v>
      </c>
      <c r="C20" s="8" t="s">
        <v>143</v>
      </c>
      <c r="D20" s="37">
        <f>'[2]CN_TP(L2)'!C37</f>
        <v>928.837</v>
      </c>
      <c r="E20" s="37">
        <f>'[2]CN_TP(L2)'!D37</f>
        <v>1564.333</v>
      </c>
      <c r="F20" s="37">
        <f>'[2]CN_TP(L2)'!E37</f>
        <v>1658</v>
      </c>
      <c r="G20" s="37">
        <f>'[2]CN_TP(L2)'!F37</f>
        <v>1808.2240000000002</v>
      </c>
      <c r="H20" s="37">
        <v>1874</v>
      </c>
      <c r="I20" s="37">
        <f>'[3]GTSXCN'!G32</f>
        <v>1909.0735998635014</v>
      </c>
      <c r="J20" s="37">
        <v>2150</v>
      </c>
      <c r="K20" s="37">
        <f>'[3]GTSXCN'!J32</f>
        <v>2349.6989999999996</v>
      </c>
      <c r="L20" s="37">
        <v>2900</v>
      </c>
      <c r="M20" s="39">
        <f t="shared" si="3"/>
        <v>123.08058736803038</v>
      </c>
      <c r="N20" s="39">
        <f t="shared" si="4"/>
        <v>109.28832558139534</v>
      </c>
      <c r="O20" s="39">
        <f t="shared" si="5"/>
        <v>120.39668936955825</v>
      </c>
      <c r="P20" s="1">
        <f t="shared" si="2"/>
        <v>1.2039668936955825</v>
      </c>
      <c r="Q20" s="1">
        <f t="shared" si="7"/>
        <v>1.2308058736803038</v>
      </c>
      <c r="R20" s="1">
        <f t="shared" si="8"/>
        <v>1.2342006359112383</v>
      </c>
    </row>
    <row r="21" spans="1:18" ht="15" customHeight="1">
      <c r="A21" s="8"/>
      <c r="B21" s="7" t="s">
        <v>154</v>
      </c>
      <c r="C21" s="8" t="s">
        <v>143</v>
      </c>
      <c r="D21" s="37">
        <f>'[2]CN_TP(L2)'!C38</f>
        <v>5330.747</v>
      </c>
      <c r="E21" s="37">
        <f>'[2]CN_TP(L2)'!D38</f>
        <v>5878.164</v>
      </c>
      <c r="F21" s="37">
        <f>'[2]CN_TP(L2)'!E38</f>
        <v>5815</v>
      </c>
      <c r="G21" s="37">
        <f>'[2]CN_TP(L2)'!F38</f>
        <v>7043.696999999999</v>
      </c>
      <c r="H21" s="37">
        <v>8567</v>
      </c>
      <c r="I21" s="37">
        <f>'[3]GTSXCN'!G33</f>
        <v>9657.659546482719</v>
      </c>
      <c r="J21" s="37">
        <v>9500</v>
      </c>
      <c r="K21" s="37">
        <f>'[3]GTSXCN'!J33</f>
        <v>12579.023</v>
      </c>
      <c r="L21" s="37">
        <v>15936</v>
      </c>
      <c r="M21" s="39">
        <f t="shared" si="3"/>
        <v>130.24918655971084</v>
      </c>
      <c r="N21" s="39">
        <f t="shared" si="4"/>
        <v>132.4107684210526</v>
      </c>
      <c r="O21" s="39">
        <f t="shared" si="5"/>
        <v>118.73308935679336</v>
      </c>
      <c r="P21" s="1">
        <f t="shared" si="2"/>
        <v>1.1873308935679336</v>
      </c>
      <c r="Q21" s="1">
        <f t="shared" si="7"/>
        <v>1.3024918655971083</v>
      </c>
      <c r="R21" s="1">
        <f t="shared" si="8"/>
        <v>1.2668710439594555</v>
      </c>
    </row>
    <row r="22" spans="1:18" s="13" customFormat="1" ht="15" customHeight="1">
      <c r="A22" s="8"/>
      <c r="B22" s="7" t="s">
        <v>155</v>
      </c>
      <c r="C22" s="8" t="s">
        <v>143</v>
      </c>
      <c r="D22" s="37">
        <f>'[2]CN_TP(L2)'!C39</f>
        <v>530.435</v>
      </c>
      <c r="E22" s="37">
        <f>'[2]CN_TP(L2)'!D39</f>
        <v>723.521</v>
      </c>
      <c r="F22" s="37">
        <f>'[2]CN_TP(L2)'!E39</f>
        <v>1348</v>
      </c>
      <c r="G22" s="37">
        <f>'[2]CN_TP(L2)'!F39</f>
        <v>1295.915</v>
      </c>
      <c r="H22" s="37">
        <v>1381</v>
      </c>
      <c r="I22" s="37">
        <f>'[3]GTSXCN'!G34</f>
        <v>1847.9640180373422</v>
      </c>
      <c r="J22" s="37">
        <v>1750</v>
      </c>
      <c r="K22" s="37">
        <f>'[3]GTSXCN'!J34</f>
        <v>2126.8900000000003</v>
      </c>
      <c r="L22" s="37">
        <v>2400</v>
      </c>
      <c r="M22" s="39">
        <f t="shared" si="3"/>
        <v>115.09369117797519</v>
      </c>
      <c r="N22" s="39">
        <f t="shared" si="4"/>
        <v>121.53657142857143</v>
      </c>
      <c r="O22" s="39">
        <f t="shared" si="5"/>
        <v>132.01478456948615</v>
      </c>
      <c r="P22" s="1">
        <f t="shared" si="2"/>
        <v>1.3201478456948614</v>
      </c>
      <c r="Q22" s="1">
        <f t="shared" si="7"/>
        <v>1.1509369117797519</v>
      </c>
      <c r="R22" s="1">
        <f t="shared" si="8"/>
        <v>1.128408145226128</v>
      </c>
    </row>
    <row r="23" spans="1:18" ht="15" customHeight="1">
      <c r="A23" s="8"/>
      <c r="B23" s="7" t="s">
        <v>156</v>
      </c>
      <c r="C23" s="8" t="s">
        <v>143</v>
      </c>
      <c r="D23" s="37">
        <f>'[2]CN_TP(L2)'!C40</f>
        <v>1295.209</v>
      </c>
      <c r="E23" s="37">
        <f>'[2]CN_TP(L2)'!D40</f>
        <v>1231.84</v>
      </c>
      <c r="F23" s="37">
        <f>'[2]CN_TP(L2)'!E40</f>
        <v>1808</v>
      </c>
      <c r="G23" s="37">
        <f>'[2]CN_TP(L2)'!F40</f>
        <v>2104.59</v>
      </c>
      <c r="H23" s="37">
        <v>1845</v>
      </c>
      <c r="I23" s="37">
        <f>'[3]GTSXCN'!G35</f>
        <v>2105.001042850875</v>
      </c>
      <c r="J23" s="37">
        <v>2010</v>
      </c>
      <c r="K23" s="37">
        <f>'[3]GTSXCN'!J35</f>
        <v>2339.7749999999996</v>
      </c>
      <c r="L23" s="37">
        <v>2600</v>
      </c>
      <c r="M23" s="39">
        <f t="shared" si="3"/>
        <v>111.1531515837713</v>
      </c>
      <c r="N23" s="39">
        <f t="shared" si="4"/>
        <v>116.40671641791043</v>
      </c>
      <c r="O23" s="39">
        <f t="shared" si="5"/>
        <v>112.55553291360276</v>
      </c>
      <c r="P23" s="1">
        <f t="shared" si="2"/>
        <v>1.1255553291360276</v>
      </c>
      <c r="Q23" s="1">
        <f t="shared" si="7"/>
        <v>1.111531515837713</v>
      </c>
      <c r="R23" s="1">
        <f t="shared" si="8"/>
        <v>1.1112179589917837</v>
      </c>
    </row>
    <row r="24" spans="1:18" ht="15" customHeight="1">
      <c r="A24" s="8"/>
      <c r="B24" s="7" t="s">
        <v>157</v>
      </c>
      <c r="C24" s="8" t="s">
        <v>143</v>
      </c>
      <c r="D24" s="37">
        <f>'[2]CN_TP(L2)'!C41</f>
        <v>52.854</v>
      </c>
      <c r="E24" s="37">
        <f>'[2]CN_TP(L2)'!D41</f>
        <v>32.817</v>
      </c>
      <c r="F24" s="37">
        <f>'[2]CN_TP(L2)'!E41</f>
        <v>26</v>
      </c>
      <c r="G24" s="37">
        <f>'[2]CN_TP(L2)'!F41</f>
        <v>39.174</v>
      </c>
      <c r="H24" s="37">
        <v>43</v>
      </c>
      <c r="I24" s="37">
        <f>'[3]GTSXCN'!G36</f>
        <v>51.58721259688977</v>
      </c>
      <c r="J24" s="37">
        <v>45</v>
      </c>
      <c r="K24" s="37">
        <f>'[3]GTSXCN'!J36</f>
        <v>57.276</v>
      </c>
      <c r="L24" s="37">
        <v>65</v>
      </c>
      <c r="M24" s="39">
        <f t="shared" si="3"/>
        <v>111.02751460437158</v>
      </c>
      <c r="N24" s="39">
        <f t="shared" si="4"/>
        <v>127.28000000000002</v>
      </c>
      <c r="O24" s="39">
        <f t="shared" si="5"/>
        <v>101.61994698625352</v>
      </c>
      <c r="P24" s="1">
        <f t="shared" si="2"/>
        <v>1.0161994698625352</v>
      </c>
      <c r="Q24" s="1">
        <f t="shared" si="7"/>
        <v>1.1102751460437157</v>
      </c>
      <c r="R24" s="1">
        <f t="shared" si="8"/>
        <v>1.1348557860185766</v>
      </c>
    </row>
    <row r="25" spans="1:15" ht="15" customHeight="1">
      <c r="A25" s="8"/>
      <c r="B25" s="51" t="s">
        <v>158</v>
      </c>
      <c r="C25" s="8" t="s">
        <v>143</v>
      </c>
      <c r="D25" s="37"/>
      <c r="E25" s="37"/>
      <c r="F25" s="37"/>
      <c r="G25" s="37"/>
      <c r="H25" s="37"/>
      <c r="I25" s="37"/>
      <c r="J25" s="37"/>
      <c r="K25" s="37"/>
      <c r="L25" s="37"/>
      <c r="M25" s="39"/>
      <c r="N25" s="39"/>
      <c r="O25" s="39"/>
    </row>
    <row r="26" spans="1:18" s="2" customFormat="1" ht="15" customHeight="1">
      <c r="A26" s="8"/>
      <c r="B26" s="7" t="s">
        <v>159</v>
      </c>
      <c r="C26" s="8" t="s">
        <v>143</v>
      </c>
      <c r="D26" s="37">
        <f>'[2]CN_TP(L2)'!C42</f>
        <v>3157.737</v>
      </c>
      <c r="E26" s="37">
        <f>'[2]CN_TP(L2)'!D42</f>
        <v>3603.181</v>
      </c>
      <c r="F26" s="37">
        <f>'[2]CN_TP(L2)'!E42</f>
        <v>4415</v>
      </c>
      <c r="G26" s="37">
        <f>'[2]CN_TP(L2)'!F42</f>
        <v>5541.679</v>
      </c>
      <c r="H26" s="37">
        <v>6402</v>
      </c>
      <c r="I26" s="37">
        <f>'[3]GTSXCN'!G37</f>
        <v>6672.725898503389</v>
      </c>
      <c r="J26" s="37">
        <v>7500</v>
      </c>
      <c r="K26" s="37">
        <f>'[3]GTSXCN'!J37</f>
        <v>7191.5470000000005</v>
      </c>
      <c r="L26" s="37">
        <v>7700</v>
      </c>
      <c r="M26" s="39">
        <f t="shared" si="3"/>
        <v>107.77524971635621</v>
      </c>
      <c r="N26" s="39">
        <f t="shared" si="4"/>
        <v>95.88729333333333</v>
      </c>
      <c r="O26" s="39">
        <f t="shared" si="5"/>
        <v>117.89334046391589</v>
      </c>
      <c r="P26" s="1">
        <f t="shared" si="2"/>
        <v>1.1789334046391589</v>
      </c>
      <c r="Q26" s="1">
        <f t="shared" si="7"/>
        <v>1.0777524971635621</v>
      </c>
      <c r="R26" s="1">
        <f t="shared" si="8"/>
        <v>1.0707014777209964</v>
      </c>
    </row>
    <row r="27" spans="1:18" ht="15" customHeight="1">
      <c r="A27" s="8"/>
      <c r="B27" s="7" t="s">
        <v>160</v>
      </c>
      <c r="C27" s="8" t="s">
        <v>143</v>
      </c>
      <c r="D27" s="37">
        <f>'[2]CN_TP(L2)'!C43</f>
        <v>1704.689</v>
      </c>
      <c r="E27" s="37">
        <f>'[2]CN_TP(L2)'!D43</f>
        <v>1864.789</v>
      </c>
      <c r="F27" s="37">
        <f>'[2]CN_TP(L2)'!E43</f>
        <v>3197</v>
      </c>
      <c r="G27" s="37">
        <f>'[2]CN_TP(L2)'!F43</f>
        <v>4048.763</v>
      </c>
      <c r="H27" s="37">
        <v>4972</v>
      </c>
      <c r="I27" s="37">
        <f>'[3]GTSXCN'!G38</f>
        <v>5380.753323112172</v>
      </c>
      <c r="J27" s="37">
        <v>5900</v>
      </c>
      <c r="K27" s="37">
        <f>'[3]GTSXCN'!J38</f>
        <v>5745.582</v>
      </c>
      <c r="L27" s="37">
        <v>6000</v>
      </c>
      <c r="M27" s="39">
        <f t="shared" si="3"/>
        <v>106.78025278209213</v>
      </c>
      <c r="N27" s="39">
        <f t="shared" si="4"/>
        <v>97.38274576271188</v>
      </c>
      <c r="O27" s="39">
        <f t="shared" si="5"/>
        <v>127.50809980174587</v>
      </c>
      <c r="P27" s="1">
        <f t="shared" si="2"/>
        <v>1.2750809980174587</v>
      </c>
      <c r="Q27" s="1">
        <f t="shared" si="7"/>
        <v>1.0678025278209213</v>
      </c>
      <c r="R27" s="1">
        <f t="shared" si="8"/>
        <v>1.0442806316226971</v>
      </c>
    </row>
    <row r="28" spans="1:18" s="2" customFormat="1" ht="15" customHeight="1">
      <c r="A28" s="8"/>
      <c r="B28" s="7" t="s">
        <v>161</v>
      </c>
      <c r="C28" s="8" t="s">
        <v>143</v>
      </c>
      <c r="D28" s="37">
        <f>'[2]CN_TP(L2)'!C44</f>
        <v>2505.777</v>
      </c>
      <c r="E28" s="37">
        <f>'[2]CN_TP(L2)'!D44</f>
        <v>2686.1589999999997</v>
      </c>
      <c r="F28" s="37">
        <f>'[2]CN_TP(L2)'!E44</f>
        <v>2725</v>
      </c>
      <c r="G28" s="37">
        <f>'[2]CN_TP(L2)'!F44</f>
        <v>4442.984</v>
      </c>
      <c r="H28" s="37">
        <v>3493</v>
      </c>
      <c r="I28" s="37">
        <f>'[3]GTSXCN'!G39</f>
        <v>3243.309522839175</v>
      </c>
      <c r="J28" s="37">
        <v>3700</v>
      </c>
      <c r="K28" s="37">
        <f>'[3]GTSXCN'!J39</f>
        <v>4193.201999999999</v>
      </c>
      <c r="L28" s="37">
        <v>5300</v>
      </c>
      <c r="M28" s="39">
        <f t="shared" si="3"/>
        <v>129.2877528484945</v>
      </c>
      <c r="N28" s="39">
        <f t="shared" si="4"/>
        <v>113.32978378378375</v>
      </c>
      <c r="O28" s="39">
        <f t="shared" si="5"/>
        <v>110.84616523510039</v>
      </c>
      <c r="P28" s="1">
        <f t="shared" si="2"/>
        <v>1.1084616523510038</v>
      </c>
      <c r="Q28" s="1">
        <f t="shared" si="7"/>
        <v>1.2928775284849452</v>
      </c>
      <c r="R28" s="1">
        <f t="shared" si="8"/>
        <v>1.263950556162093</v>
      </c>
    </row>
    <row r="29" spans="1:18" ht="15" customHeight="1">
      <c r="A29" s="8"/>
      <c r="B29" s="7" t="s">
        <v>162</v>
      </c>
      <c r="C29" s="8" t="s">
        <v>143</v>
      </c>
      <c r="D29" s="37">
        <f>'[2]CN_TP(L2)'!C45</f>
        <v>890.408</v>
      </c>
      <c r="E29" s="37">
        <f>'[2]CN_TP(L2)'!D45</f>
        <v>992.005</v>
      </c>
      <c r="F29" s="37">
        <f>'[2]CN_TP(L2)'!E45</f>
        <v>1432</v>
      </c>
      <c r="G29" s="37">
        <f>'[2]CN_TP(L2)'!F45</f>
        <v>1594.772</v>
      </c>
      <c r="H29" s="37">
        <v>1796</v>
      </c>
      <c r="I29" s="37">
        <f>'[3]GTSXCN'!G40</f>
        <v>1690.2200107736558</v>
      </c>
      <c r="J29" s="37">
        <v>2100</v>
      </c>
      <c r="K29" s="37">
        <f>'[3]GTSXCN'!J40</f>
        <v>1709.318</v>
      </c>
      <c r="L29" s="37">
        <v>1720</v>
      </c>
      <c r="M29" s="39">
        <f t="shared" si="3"/>
        <v>101.12991143783718</v>
      </c>
      <c r="N29" s="39">
        <f t="shared" si="4"/>
        <v>81.39609523809523</v>
      </c>
      <c r="O29" s="39">
        <f t="shared" si="5"/>
        <v>113.9322731831294</v>
      </c>
      <c r="P29" s="1">
        <f t="shared" si="2"/>
        <v>1.139322731831294</v>
      </c>
      <c r="Q29" s="1">
        <f t="shared" si="7"/>
        <v>1.0112991143783718</v>
      </c>
      <c r="R29" s="1">
        <f t="shared" si="8"/>
        <v>1.006249276027047</v>
      </c>
    </row>
    <row r="30" spans="1:18" ht="15" customHeight="1">
      <c r="A30" s="8"/>
      <c r="B30" s="7" t="s">
        <v>163</v>
      </c>
      <c r="C30" s="8" t="s">
        <v>143</v>
      </c>
      <c r="D30" s="37">
        <f>'[2]CN_TP(L2)'!C46</f>
        <v>675.169</v>
      </c>
      <c r="E30" s="37">
        <f>'[2]CN_TP(L2)'!D46</f>
        <v>993.0260000000001</v>
      </c>
      <c r="F30" s="37">
        <f>'[2]CN_TP(L2)'!E46</f>
        <v>3497</v>
      </c>
      <c r="G30" s="37">
        <f>'[2]CN_TP(L2)'!F46</f>
        <v>4473.665</v>
      </c>
      <c r="H30" s="37">
        <v>4789</v>
      </c>
      <c r="I30" s="37">
        <f>'[3]GTSXCN'!G41</f>
        <v>4437.698560766344</v>
      </c>
      <c r="J30" s="37">
        <v>7200</v>
      </c>
      <c r="K30" s="37">
        <f>'[3]GTSXCN'!J41</f>
        <v>5474.735</v>
      </c>
      <c r="L30" s="37">
        <v>6600</v>
      </c>
      <c r="M30" s="39">
        <f t="shared" si="3"/>
        <v>123.36878958841608</v>
      </c>
      <c r="N30" s="39">
        <f t="shared" si="4"/>
        <v>76.03798611111111</v>
      </c>
      <c r="O30" s="39">
        <f t="shared" si="5"/>
        <v>151.98128835553229</v>
      </c>
      <c r="P30" s="1">
        <f t="shared" si="2"/>
        <v>1.5198128835553228</v>
      </c>
      <c r="Q30" s="1">
        <f t="shared" si="7"/>
        <v>1.2336878958841608</v>
      </c>
      <c r="R30" s="1">
        <f t="shared" si="8"/>
        <v>1.2055378022863208</v>
      </c>
    </row>
    <row r="31" spans="1:18" ht="15" customHeight="1">
      <c r="A31" s="8"/>
      <c r="B31" s="7" t="s">
        <v>164</v>
      </c>
      <c r="C31" s="8" t="s">
        <v>143</v>
      </c>
      <c r="D31" s="37">
        <f>'[2]CN_TP(L2)'!C47</f>
        <v>977.317</v>
      </c>
      <c r="E31" s="37">
        <f>'[2]CN_TP(L2)'!D47</f>
        <v>1077.504</v>
      </c>
      <c r="F31" s="37">
        <f>'[2]CN_TP(L2)'!E47</f>
        <v>1182</v>
      </c>
      <c r="G31" s="37">
        <f>'[2]CN_TP(L2)'!F47</f>
        <v>1892.042</v>
      </c>
      <c r="H31" s="37">
        <v>2047</v>
      </c>
      <c r="I31" s="37">
        <f>'[3]GTSXCN'!G42</f>
        <v>1981.8523534344074</v>
      </c>
      <c r="J31" s="37">
        <v>2350</v>
      </c>
      <c r="K31" s="37">
        <f>'[3]GTSXCN'!J42</f>
        <v>2211.165</v>
      </c>
      <c r="L31" s="37">
        <v>2400</v>
      </c>
      <c r="M31" s="39">
        <f t="shared" si="3"/>
        <v>111.57062210856476</v>
      </c>
      <c r="N31" s="39">
        <f t="shared" si="4"/>
        <v>94.09212765957446</v>
      </c>
      <c r="O31" s="39">
        <f t="shared" si="5"/>
        <v>117.73813159456519</v>
      </c>
      <c r="P31" s="1">
        <f t="shared" si="2"/>
        <v>1.1773813159456519</v>
      </c>
      <c r="Q31" s="1">
        <f t="shared" si="7"/>
        <v>1.1157062210856477</v>
      </c>
      <c r="R31" s="1">
        <f t="shared" si="8"/>
        <v>1.085400682445679</v>
      </c>
    </row>
    <row r="32" spans="1:18" ht="15" customHeight="1">
      <c r="A32" s="8"/>
      <c r="B32" s="7" t="s">
        <v>165</v>
      </c>
      <c r="C32" s="8" t="s">
        <v>143</v>
      </c>
      <c r="D32" s="37">
        <f>'[2]CN_TP(L2)'!C48</f>
        <v>1182.802</v>
      </c>
      <c r="E32" s="37">
        <f>'[2]CN_TP(L2)'!D48</f>
        <v>1293.026</v>
      </c>
      <c r="F32" s="37">
        <f>'[2]CN_TP(L2)'!E48</f>
        <v>1373</v>
      </c>
      <c r="G32" s="37">
        <f>'[2]CN_TP(L2)'!F48</f>
        <v>1573.684</v>
      </c>
      <c r="H32" s="37">
        <v>1083</v>
      </c>
      <c r="I32" s="37">
        <f>'[3]GTSXCN'!G43</f>
        <v>869.3621146102472</v>
      </c>
      <c r="J32" s="37">
        <v>1070</v>
      </c>
      <c r="K32" s="37">
        <f>'[3]GTSXCN'!J43</f>
        <v>584.384</v>
      </c>
      <c r="L32" s="37">
        <v>600</v>
      </c>
      <c r="M32" s="39">
        <f t="shared" si="3"/>
        <v>67.21986042168301</v>
      </c>
      <c r="N32" s="39">
        <f t="shared" si="4"/>
        <v>54.61532710280373</v>
      </c>
      <c r="O32" s="39">
        <f t="shared" si="5"/>
        <v>86.84748639968561</v>
      </c>
      <c r="P32" s="1">
        <f t="shared" si="2"/>
        <v>0.868474863996856</v>
      </c>
      <c r="Q32" s="1">
        <f t="shared" si="7"/>
        <v>0.6721986042168301</v>
      </c>
      <c r="R32" s="1">
        <f t="shared" si="8"/>
        <v>1.0267221552951484</v>
      </c>
    </row>
    <row r="33" spans="1:18" ht="15" customHeight="1">
      <c r="A33" s="8"/>
      <c r="B33" s="7" t="s">
        <v>166</v>
      </c>
      <c r="C33" s="8" t="s">
        <v>143</v>
      </c>
      <c r="D33" s="37">
        <f>'[2]CN_TP(L2)'!C49</f>
        <v>2967.852</v>
      </c>
      <c r="E33" s="37">
        <f>'[2]CN_TP(L2)'!D49</f>
        <v>3949.81</v>
      </c>
      <c r="F33" s="37">
        <f>'[2]CN_TP(L2)'!E49</f>
        <v>5265</v>
      </c>
      <c r="G33" s="37">
        <f>'[2]CN_TP(L2)'!F49</f>
        <v>6160.123</v>
      </c>
      <c r="H33" s="37">
        <v>6777</v>
      </c>
      <c r="I33" s="37">
        <f>'[3]GTSXCN'!G44</f>
        <v>6378.445447521084</v>
      </c>
      <c r="J33" s="37">
        <v>7900</v>
      </c>
      <c r="K33" s="37">
        <f>'[3]GTSXCN'!J44</f>
        <v>6862.33</v>
      </c>
      <c r="L33" s="37">
        <v>7400</v>
      </c>
      <c r="M33" s="39">
        <f t="shared" si="3"/>
        <v>107.58624584093562</v>
      </c>
      <c r="N33" s="39">
        <f t="shared" si="4"/>
        <v>86.86493670886077</v>
      </c>
      <c r="O33" s="39">
        <f t="shared" si="5"/>
        <v>118.25128582114186</v>
      </c>
      <c r="P33" s="1">
        <f t="shared" si="2"/>
        <v>1.1825128582114186</v>
      </c>
      <c r="Q33" s="1">
        <f t="shared" si="7"/>
        <v>1.0758624584093561</v>
      </c>
      <c r="R33" s="1">
        <f t="shared" si="8"/>
        <v>1.0783509391125172</v>
      </c>
    </row>
    <row r="34" spans="1:18" s="13" customFormat="1" ht="15" customHeight="1">
      <c r="A34" s="8"/>
      <c r="B34" s="7" t="s">
        <v>167</v>
      </c>
      <c r="C34" s="8" t="s">
        <v>143</v>
      </c>
      <c r="D34" s="37">
        <f>'[2]CN_TP(L2)'!C50</f>
        <v>601.604</v>
      </c>
      <c r="E34" s="37">
        <f>'[2]CN_TP(L2)'!D50</f>
        <v>763.6210000000001</v>
      </c>
      <c r="F34" s="37">
        <f>'[2]CN_TP(L2)'!E50</f>
        <v>742</v>
      </c>
      <c r="G34" s="37">
        <f>'[2]CN_TP(L2)'!F50</f>
        <v>829.0930000000001</v>
      </c>
      <c r="H34" s="37">
        <v>829</v>
      </c>
      <c r="I34" s="37">
        <f>'[3]GTSXCN'!G45</f>
        <v>787.138</v>
      </c>
      <c r="J34" s="37">
        <v>900</v>
      </c>
      <c r="K34" s="37">
        <f>'[3]GTSXCN'!J45</f>
        <v>901.159</v>
      </c>
      <c r="L34" s="37">
        <v>1000</v>
      </c>
      <c r="M34" s="39">
        <f t="shared" si="3"/>
        <v>114.4855158815862</v>
      </c>
      <c r="N34" s="39">
        <f t="shared" si="4"/>
        <v>100.12877777777777</v>
      </c>
      <c r="O34" s="39">
        <f t="shared" si="5"/>
        <v>108.41718874612059</v>
      </c>
      <c r="P34" s="1">
        <f t="shared" si="2"/>
        <v>1.0841718874612059</v>
      </c>
      <c r="Q34" s="1">
        <f t="shared" si="7"/>
        <v>1.144855158815862</v>
      </c>
      <c r="R34" s="1">
        <f t="shared" si="8"/>
        <v>1.1096820871788442</v>
      </c>
    </row>
    <row r="35" spans="1:18" ht="15" customHeight="1">
      <c r="A35" s="8"/>
      <c r="B35" s="7" t="s">
        <v>168</v>
      </c>
      <c r="C35" s="8" t="s">
        <v>143</v>
      </c>
      <c r="D35" s="37">
        <f>'[2]CN_TP(L2)'!C51</f>
        <v>0</v>
      </c>
      <c r="E35" s="37">
        <f>'[2]CN_TP(L2)'!D51</f>
        <v>0</v>
      </c>
      <c r="F35" s="37">
        <f>'[2]CN_TP(L2)'!E51</f>
        <v>1082</v>
      </c>
      <c r="G35" s="37">
        <f>'[2]CN_TP(L2)'!F51</f>
        <v>1403.401</v>
      </c>
      <c r="H35" s="37">
        <v>1566</v>
      </c>
      <c r="I35" s="37">
        <f>'[3]GTSXCN'!G46</f>
        <v>1470.245</v>
      </c>
      <c r="J35" s="37">
        <v>1750</v>
      </c>
      <c r="K35" s="37">
        <f>'[3]GTSXCN'!J46</f>
        <v>1492.314</v>
      </c>
      <c r="L35" s="37">
        <v>1500</v>
      </c>
      <c r="M35" s="39">
        <f t="shared" si="3"/>
        <v>101.50104234328295</v>
      </c>
      <c r="N35" s="39">
        <f t="shared" si="4"/>
        <v>85.27508571428571</v>
      </c>
      <c r="O35" s="39"/>
      <c r="Q35" s="1">
        <f t="shared" si="7"/>
        <v>1.0150104234328294</v>
      </c>
      <c r="R35" s="1">
        <f t="shared" si="8"/>
        <v>1.0051503906014418</v>
      </c>
    </row>
    <row r="36" spans="1:18" ht="15" customHeight="1">
      <c r="A36" s="8"/>
      <c r="B36" s="7" t="s">
        <v>169</v>
      </c>
      <c r="C36" s="8" t="s">
        <v>143</v>
      </c>
      <c r="D36" s="37">
        <f>'[2]CN_TP(L2)'!C52</f>
        <v>1111.24</v>
      </c>
      <c r="E36" s="37">
        <f>'[2]CN_TP(L2)'!D52</f>
        <v>1457.076</v>
      </c>
      <c r="F36" s="37">
        <f>'[2]CN_TP(L2)'!E52</f>
        <v>1598</v>
      </c>
      <c r="G36" s="37">
        <f>'[2]CN_TP(L2)'!F52</f>
        <v>1990.4060000000002</v>
      </c>
      <c r="H36" s="37">
        <v>2093.28</v>
      </c>
      <c r="I36" s="37">
        <f>'[3]GTSXCN'!G47</f>
        <v>2416.6046045434605</v>
      </c>
      <c r="J36" s="37">
        <v>2400</v>
      </c>
      <c r="K36" s="37">
        <f>'[3]GTSXCN'!J47</f>
        <v>3117.493</v>
      </c>
      <c r="L36" s="37">
        <v>4000</v>
      </c>
      <c r="M36" s="39">
        <f t="shared" si="3"/>
        <v>129.00302325580273</v>
      </c>
      <c r="N36" s="39">
        <f t="shared" si="4"/>
        <v>129.89554166666665</v>
      </c>
      <c r="O36" s="39">
        <f t="shared" si="5"/>
        <v>122.91348265640869</v>
      </c>
      <c r="P36" s="1">
        <f t="shared" si="2"/>
        <v>1.229134826564087</v>
      </c>
      <c r="Q36" s="1">
        <f t="shared" si="7"/>
        <v>1.2900302325580273</v>
      </c>
      <c r="R36" s="1">
        <f t="shared" si="8"/>
        <v>1.2830822715560228</v>
      </c>
    </row>
    <row r="37" spans="1:18" ht="15" customHeight="1">
      <c r="A37" s="8"/>
      <c r="B37" s="7" t="s">
        <v>170</v>
      </c>
      <c r="C37" s="8" t="s">
        <v>143</v>
      </c>
      <c r="D37" s="37">
        <f>'[2]CN_TP(L2)'!C53</f>
        <v>512.858</v>
      </c>
      <c r="E37" s="37">
        <f>'[2]CN_TP(L2)'!D53</f>
        <v>582.435</v>
      </c>
      <c r="F37" s="37">
        <f>'[2]CN_TP(L2)'!E53</f>
        <v>939</v>
      </c>
      <c r="G37" s="37">
        <f>'[2]CN_TP(L2)'!F53</f>
        <v>1173.117</v>
      </c>
      <c r="H37" s="37">
        <v>1223.61</v>
      </c>
      <c r="I37" s="37">
        <f>'[3]GTSXCN'!G48</f>
        <v>1244.3186555842635</v>
      </c>
      <c r="J37" s="37">
        <v>1450</v>
      </c>
      <c r="K37" s="37">
        <f>'[3]GTSXCN'!J48</f>
        <v>1612.84</v>
      </c>
      <c r="L37" s="37">
        <v>1900</v>
      </c>
      <c r="M37" s="39">
        <f t="shared" si="3"/>
        <v>129.61631594623157</v>
      </c>
      <c r="N37" s="39">
        <f t="shared" si="4"/>
        <v>111.23034482758621</v>
      </c>
      <c r="O37" s="39">
        <f t="shared" si="5"/>
        <v>125.75313776479634</v>
      </c>
      <c r="P37" s="1">
        <f t="shared" si="2"/>
        <v>1.2575313776479633</v>
      </c>
      <c r="Q37" s="1">
        <f t="shared" si="7"/>
        <v>1.2961631594623155</v>
      </c>
      <c r="R37" s="1">
        <f t="shared" si="8"/>
        <v>1.178046179410233</v>
      </c>
    </row>
    <row r="38" spans="1:18" ht="15" customHeight="1">
      <c r="A38" s="8"/>
      <c r="B38" s="7" t="s">
        <v>171</v>
      </c>
      <c r="C38" s="8" t="s">
        <v>143</v>
      </c>
      <c r="D38" s="37">
        <f>'[2]CN_TP(L2)'!C54</f>
        <v>1443.051</v>
      </c>
      <c r="E38" s="37">
        <f>'[2]CN_TP(L2)'!D54</f>
        <v>2857.4390000000003</v>
      </c>
      <c r="F38" s="37">
        <f>'[2]CN_TP(L2)'!E54</f>
        <v>3050</v>
      </c>
      <c r="G38" s="37">
        <f>'[2]CN_TP(L2)'!F54</f>
        <v>3459.852</v>
      </c>
      <c r="H38" s="37">
        <v>3952.16</v>
      </c>
      <c r="I38" s="37">
        <f>'[3]GTSXCN'!G49</f>
        <v>3783.0887936918048</v>
      </c>
      <c r="J38" s="37">
        <v>4500</v>
      </c>
      <c r="K38" s="37">
        <f>'[3]GTSXCN'!J49</f>
        <v>4471.393</v>
      </c>
      <c r="L38" s="37">
        <v>5200</v>
      </c>
      <c r="M38" s="39">
        <f t="shared" si="3"/>
        <v>118.19423872513708</v>
      </c>
      <c r="N38" s="39">
        <f t="shared" si="4"/>
        <v>99.36428888888888</v>
      </c>
      <c r="O38" s="39">
        <f t="shared" si="5"/>
        <v>125.38114526868964</v>
      </c>
      <c r="P38" s="1">
        <f t="shared" si="2"/>
        <v>1.2538114526868964</v>
      </c>
      <c r="Q38" s="1">
        <f t="shared" si="7"/>
        <v>1.1819423872513708</v>
      </c>
      <c r="R38" s="1">
        <f t="shared" si="8"/>
        <v>1.1629485486961222</v>
      </c>
    </row>
    <row r="39" spans="1:18" ht="15" customHeight="1">
      <c r="A39" s="8"/>
      <c r="B39" s="7" t="s">
        <v>172</v>
      </c>
      <c r="C39" s="8" t="s">
        <v>143</v>
      </c>
      <c r="D39" s="37">
        <f>'[2]CN_TP(L2)'!C55</f>
        <v>1.574</v>
      </c>
      <c r="E39" s="37">
        <f>'[2]CN_TP(L2)'!D55</f>
        <v>0</v>
      </c>
      <c r="F39" s="37">
        <f>'[2]CN_TP(L2)'!E55</f>
        <v>2</v>
      </c>
      <c r="G39" s="37">
        <f>'[2]CN_TP(L2)'!F55</f>
        <v>3.2</v>
      </c>
      <c r="H39" s="37">
        <v>3.5</v>
      </c>
      <c r="I39" s="37">
        <f>'[3]GTSXCN'!G50</f>
        <v>6.128491688197728</v>
      </c>
      <c r="J39" s="37">
        <v>9</v>
      </c>
      <c r="K39" s="37">
        <f>'[3]GTSXCN'!J50</f>
        <v>7.36</v>
      </c>
      <c r="L39" s="37">
        <f>K39*Q39</f>
        <v>8.838977477006296</v>
      </c>
      <c r="M39" s="39">
        <f t="shared" si="3"/>
        <v>120.09480267671597</v>
      </c>
      <c r="N39" s="39">
        <f t="shared" si="4"/>
        <v>81.77777777777779</v>
      </c>
      <c r="O39" s="39">
        <f t="shared" si="5"/>
        <v>136.13651139149775</v>
      </c>
      <c r="P39" s="1">
        <f t="shared" si="2"/>
        <v>1.3613651139149774</v>
      </c>
      <c r="Q39" s="1">
        <f t="shared" si="7"/>
        <v>1.2009480267671597</v>
      </c>
      <c r="R39" s="1">
        <f t="shared" si="8"/>
        <v>1.2009480267671597</v>
      </c>
    </row>
    <row r="40" spans="1:18" s="13" customFormat="1" ht="15" customHeight="1">
      <c r="A40" s="54">
        <v>1.3</v>
      </c>
      <c r="B40" s="55" t="s">
        <v>173</v>
      </c>
      <c r="C40" s="54" t="s">
        <v>143</v>
      </c>
      <c r="D40" s="56">
        <f aca="true" t="shared" si="9" ref="D40:I40">SUM(D41:D42)</f>
        <v>835.922</v>
      </c>
      <c r="E40" s="56">
        <f t="shared" si="9"/>
        <v>1062.6</v>
      </c>
      <c r="F40" s="56">
        <f t="shared" si="9"/>
        <v>1140</v>
      </c>
      <c r="G40" s="56">
        <f t="shared" si="9"/>
        <v>1221.652</v>
      </c>
      <c r="H40" s="56">
        <v>1370.07</v>
      </c>
      <c r="I40" s="56">
        <f t="shared" si="9"/>
        <v>1213.6994911032027</v>
      </c>
      <c r="J40" s="56">
        <v>1332.2861817662827</v>
      </c>
      <c r="K40" s="56">
        <f>SUM(K41:K42)</f>
        <v>819.529</v>
      </c>
      <c r="L40" s="56">
        <f>SUM(L41:L42)</f>
        <v>945</v>
      </c>
      <c r="M40" s="39">
        <f t="shared" si="3"/>
        <v>67.52322185247701</v>
      </c>
      <c r="N40" s="39">
        <f t="shared" si="4"/>
        <v>61.51298506402782</v>
      </c>
      <c r="O40" s="39">
        <f t="shared" si="5"/>
        <v>99.60467303645446</v>
      </c>
      <c r="P40" s="1">
        <f t="shared" si="2"/>
        <v>0.9960467303645446</v>
      </c>
      <c r="Q40" s="1">
        <f t="shared" si="7"/>
        <v>0.6752322185247701</v>
      </c>
      <c r="R40" s="1">
        <f t="shared" si="8"/>
        <v>1.153101354558533</v>
      </c>
    </row>
    <row r="41" spans="1:18" s="2" customFormat="1" ht="15" customHeight="1">
      <c r="A41" s="8"/>
      <c r="B41" s="7" t="s">
        <v>174</v>
      </c>
      <c r="C41" s="8" t="s">
        <v>143</v>
      </c>
      <c r="D41" s="37">
        <f>'[2]CN_TP(L2)'!C57</f>
        <v>754.39</v>
      </c>
      <c r="E41" s="37">
        <f>'[2]CN_TP(L2)'!D57</f>
        <v>971.6</v>
      </c>
      <c r="F41" s="37">
        <f>'[2]CN_TP(L2)'!E57</f>
        <v>1031</v>
      </c>
      <c r="G41" s="37">
        <f>'[2]CN_TP(L2)'!F57</f>
        <v>1091.652</v>
      </c>
      <c r="H41" s="37">
        <v>1234</v>
      </c>
      <c r="I41" s="37">
        <f>'[3]GTSXCN'!G52</f>
        <v>1063.687</v>
      </c>
      <c r="J41" s="37">
        <v>1159.0931350236046</v>
      </c>
      <c r="K41" s="37">
        <f>'[3]GTSXCN'!J52</f>
        <v>697.729</v>
      </c>
      <c r="L41" s="37">
        <v>795</v>
      </c>
      <c r="M41" s="39">
        <f t="shared" si="3"/>
        <v>65.59533020522016</v>
      </c>
      <c r="N41" s="39">
        <f t="shared" si="4"/>
        <v>60.196111849613445</v>
      </c>
      <c r="O41" s="39">
        <f t="shared" si="5"/>
        <v>98.45055533979765</v>
      </c>
      <c r="P41" s="1">
        <f t="shared" si="2"/>
        <v>0.9845055533979764</v>
      </c>
      <c r="Q41" s="1">
        <f t="shared" si="7"/>
        <v>0.6559533020522016</v>
      </c>
      <c r="R41" s="1">
        <f t="shared" si="8"/>
        <v>1.139410860090379</v>
      </c>
    </row>
    <row r="42" spans="1:18" ht="15" customHeight="1">
      <c r="A42" s="8"/>
      <c r="B42" s="7" t="s">
        <v>175</v>
      </c>
      <c r="C42" s="8" t="s">
        <v>143</v>
      </c>
      <c r="D42" s="37">
        <f>'[2]CN_TP(L2)'!C58</f>
        <v>81.532</v>
      </c>
      <c r="E42" s="37">
        <f>'[2]CN_TP(L2)'!D58</f>
        <v>91</v>
      </c>
      <c r="F42" s="37">
        <f>'[2]CN_TP(L2)'!E58</f>
        <v>109</v>
      </c>
      <c r="G42" s="37">
        <f>'[2]CN_TP(L2)'!F58</f>
        <v>130</v>
      </c>
      <c r="H42" s="37">
        <v>136.07</v>
      </c>
      <c r="I42" s="37">
        <f>'[3]GTSXCN'!G53</f>
        <v>150.01249110320285</v>
      </c>
      <c r="J42" s="37">
        <v>174.71381815780404</v>
      </c>
      <c r="K42" s="37">
        <f>'[3]GTSXCN'!J53</f>
        <v>121.8</v>
      </c>
      <c r="L42" s="37">
        <v>150</v>
      </c>
      <c r="M42" s="39">
        <f t="shared" si="3"/>
        <v>81.19323871250579</v>
      </c>
      <c r="N42" s="39">
        <f t="shared" si="4"/>
        <v>69.71400504222768</v>
      </c>
      <c r="O42" s="39">
        <f t="shared" si="5"/>
        <v>108.35871307899399</v>
      </c>
      <c r="P42" s="1">
        <f t="shared" si="2"/>
        <v>1.0835871307899398</v>
      </c>
      <c r="Q42" s="1">
        <f t="shared" si="7"/>
        <v>0.8119323871250579</v>
      </c>
      <c r="R42" s="1">
        <f t="shared" si="8"/>
        <v>1.2315270935960592</v>
      </c>
    </row>
    <row r="43" spans="1:17" s="2" customFormat="1" ht="15" customHeight="1">
      <c r="A43" s="4">
        <v>2</v>
      </c>
      <c r="B43" s="6" t="s">
        <v>176</v>
      </c>
      <c r="C43" s="4"/>
      <c r="D43" s="37"/>
      <c r="E43" s="37"/>
      <c r="F43" s="37"/>
      <c r="G43" s="37"/>
      <c r="H43" s="37"/>
      <c r="I43" s="37"/>
      <c r="J43" s="37"/>
      <c r="K43" s="37"/>
      <c r="L43" s="37"/>
      <c r="M43" s="39"/>
      <c r="N43" s="39"/>
      <c r="O43" s="39"/>
      <c r="P43" s="1"/>
      <c r="Q43" s="1"/>
    </row>
    <row r="44" spans="1:17" s="2" customFormat="1" ht="15" customHeight="1">
      <c r="A44" s="8"/>
      <c r="B44" s="7" t="s">
        <v>178</v>
      </c>
      <c r="C44" s="8" t="s">
        <v>179</v>
      </c>
      <c r="D44" s="37">
        <v>32</v>
      </c>
      <c r="E44" s="37">
        <v>29</v>
      </c>
      <c r="F44" s="37">
        <v>24</v>
      </c>
      <c r="G44" s="37">
        <v>27</v>
      </c>
      <c r="H44" s="37">
        <v>29.4</v>
      </c>
      <c r="I44" s="37">
        <v>29.4</v>
      </c>
      <c r="J44" s="37">
        <v>30</v>
      </c>
      <c r="K44" s="37">
        <v>32</v>
      </c>
      <c r="L44" s="37">
        <v>37</v>
      </c>
      <c r="M44" s="39">
        <f t="shared" si="3"/>
        <v>108.843537414966</v>
      </c>
      <c r="N44" s="39">
        <f t="shared" si="4"/>
        <v>106.66666666666667</v>
      </c>
      <c r="O44" s="39">
        <f t="shared" si="5"/>
        <v>100</v>
      </c>
      <c r="P44" s="1">
        <f t="shared" si="2"/>
        <v>1</v>
      </c>
      <c r="Q44" s="1">
        <f t="shared" si="7"/>
        <v>1.08843537414966</v>
      </c>
    </row>
    <row r="45" spans="1:17" ht="15" customHeight="1">
      <c r="A45" s="8"/>
      <c r="B45" s="7" t="s">
        <v>180</v>
      </c>
      <c r="C45" s="8" t="s">
        <v>177</v>
      </c>
      <c r="D45" s="37">
        <v>69</v>
      </c>
      <c r="E45" s="37">
        <v>68</v>
      </c>
      <c r="F45" s="37">
        <v>85</v>
      </c>
      <c r="G45" s="37">
        <v>72.27</v>
      </c>
      <c r="H45" s="37">
        <v>75.72</v>
      </c>
      <c r="I45" s="37">
        <v>75.72</v>
      </c>
      <c r="J45" s="37">
        <v>85</v>
      </c>
      <c r="K45" s="37">
        <v>102</v>
      </c>
      <c r="L45" s="37">
        <v>105</v>
      </c>
      <c r="M45" s="39">
        <f t="shared" si="3"/>
        <v>134.7068145800317</v>
      </c>
      <c r="N45" s="39">
        <f t="shared" si="4"/>
        <v>120</v>
      </c>
      <c r="O45" s="39">
        <f t="shared" si="5"/>
        <v>108.13099920886575</v>
      </c>
      <c r="P45" s="1">
        <f t="shared" si="2"/>
        <v>1.0813099920886575</v>
      </c>
      <c r="Q45" s="1">
        <f t="shared" si="7"/>
        <v>1.347068145800317</v>
      </c>
    </row>
    <row r="46" spans="1:17" ht="15" customHeight="1">
      <c r="A46" s="8"/>
      <c r="B46" s="7" t="s">
        <v>181</v>
      </c>
      <c r="C46" s="8" t="s">
        <v>182</v>
      </c>
      <c r="D46" s="37">
        <v>3578</v>
      </c>
      <c r="E46" s="37">
        <v>5430</v>
      </c>
      <c r="F46" s="37">
        <v>6154</v>
      </c>
      <c r="G46" s="37">
        <v>7310</v>
      </c>
      <c r="H46" s="37">
        <v>7620</v>
      </c>
      <c r="I46" s="37">
        <v>7620</v>
      </c>
      <c r="J46" s="37">
        <v>9000</v>
      </c>
      <c r="K46" s="37">
        <v>9200</v>
      </c>
      <c r="L46" s="37">
        <v>11110</v>
      </c>
      <c r="M46" s="39">
        <f t="shared" si="3"/>
        <v>120.73490813648293</v>
      </c>
      <c r="N46" s="39">
        <f t="shared" si="4"/>
        <v>102.22222222222221</v>
      </c>
      <c r="O46" s="39">
        <f t="shared" si="5"/>
        <v>120.78958752273603</v>
      </c>
      <c r="P46" s="1">
        <f t="shared" si="2"/>
        <v>1.2078958752273603</v>
      </c>
      <c r="Q46" s="1">
        <f t="shared" si="7"/>
        <v>1.2073490813648293</v>
      </c>
    </row>
    <row r="47" spans="1:17" ht="15" customHeight="1">
      <c r="A47" s="8"/>
      <c r="B47" s="7" t="s">
        <v>183</v>
      </c>
      <c r="C47" s="8" t="s">
        <v>184</v>
      </c>
      <c r="D47" s="37">
        <v>4737</v>
      </c>
      <c r="E47" s="37">
        <v>1390</v>
      </c>
      <c r="F47" s="37">
        <v>2820</v>
      </c>
      <c r="G47" s="37">
        <v>3212</v>
      </c>
      <c r="H47" s="37">
        <v>3573</v>
      </c>
      <c r="I47" s="37">
        <v>3573</v>
      </c>
      <c r="J47" s="37">
        <v>4500</v>
      </c>
      <c r="K47" s="37">
        <v>4104</v>
      </c>
      <c r="L47" s="37">
        <v>5105</v>
      </c>
      <c r="M47" s="39">
        <f t="shared" si="3"/>
        <v>114.86146095717883</v>
      </c>
      <c r="N47" s="39">
        <f t="shared" si="4"/>
        <v>91.2</v>
      </c>
      <c r="O47" s="39">
        <f t="shared" si="5"/>
        <v>97.17192213121257</v>
      </c>
      <c r="P47" s="1">
        <f t="shared" si="2"/>
        <v>0.9717192213121257</v>
      </c>
      <c r="Q47" s="1">
        <f t="shared" si="7"/>
        <v>1.1486146095717884</v>
      </c>
    </row>
    <row r="48" spans="1:17" ht="15" customHeight="1">
      <c r="A48" s="8"/>
      <c r="B48" s="7" t="s">
        <v>185</v>
      </c>
      <c r="C48" s="8" t="s">
        <v>186</v>
      </c>
      <c r="D48" s="37">
        <v>95</v>
      </c>
      <c r="E48" s="37">
        <v>129</v>
      </c>
      <c r="F48" s="37">
        <v>146</v>
      </c>
      <c r="G48" s="37">
        <v>158.31</v>
      </c>
      <c r="H48" s="37">
        <v>167.25</v>
      </c>
      <c r="I48" s="37">
        <v>167.25</v>
      </c>
      <c r="J48" s="37">
        <v>160</v>
      </c>
      <c r="K48" s="37">
        <v>218</v>
      </c>
      <c r="L48" s="37">
        <v>260</v>
      </c>
      <c r="M48" s="39">
        <f t="shared" si="3"/>
        <v>130.3437967115097</v>
      </c>
      <c r="N48" s="39">
        <f t="shared" si="4"/>
        <v>136.25</v>
      </c>
      <c r="O48" s="39">
        <f t="shared" si="5"/>
        <v>118.07190700019206</v>
      </c>
      <c r="P48" s="1">
        <f t="shared" si="2"/>
        <v>1.1807190700019206</v>
      </c>
      <c r="Q48" s="1">
        <f t="shared" si="7"/>
        <v>1.303437967115097</v>
      </c>
    </row>
    <row r="49" spans="1:17" ht="15" customHeight="1">
      <c r="A49" s="8"/>
      <c r="B49" s="7" t="s">
        <v>187</v>
      </c>
      <c r="C49" s="8" t="s">
        <v>177</v>
      </c>
      <c r="D49" s="37">
        <v>268</v>
      </c>
      <c r="E49" s="37">
        <v>271</v>
      </c>
      <c r="F49" s="37">
        <v>338</v>
      </c>
      <c r="G49" s="37">
        <v>262</v>
      </c>
      <c r="H49" s="37">
        <v>280</v>
      </c>
      <c r="I49" s="37">
        <v>280</v>
      </c>
      <c r="J49" s="37">
        <v>300</v>
      </c>
      <c r="K49" s="37">
        <v>250</v>
      </c>
      <c r="L49" s="37">
        <v>260</v>
      </c>
      <c r="M49" s="39">
        <f t="shared" si="3"/>
        <v>89.28571428571429</v>
      </c>
      <c r="N49" s="39">
        <f t="shared" si="4"/>
        <v>83.33333333333334</v>
      </c>
      <c r="O49" s="39">
        <f t="shared" si="5"/>
        <v>98.61910183845477</v>
      </c>
      <c r="P49" s="1">
        <f t="shared" si="2"/>
        <v>0.9861910183845477</v>
      </c>
      <c r="Q49" s="1">
        <f t="shared" si="7"/>
        <v>0.8928571428571429</v>
      </c>
    </row>
    <row r="50" spans="1:17" s="13" customFormat="1" ht="15" customHeight="1">
      <c r="A50" s="8"/>
      <c r="B50" s="7" t="s">
        <v>188</v>
      </c>
      <c r="C50" s="8" t="s">
        <v>177</v>
      </c>
      <c r="D50" s="37">
        <v>191</v>
      </c>
      <c r="E50" s="37">
        <v>194</v>
      </c>
      <c r="F50" s="37">
        <v>210</v>
      </c>
      <c r="G50" s="37">
        <v>215.5</v>
      </c>
      <c r="H50" s="37">
        <v>226.6</v>
      </c>
      <c r="I50" s="37">
        <v>226.6</v>
      </c>
      <c r="J50" s="37">
        <v>240</v>
      </c>
      <c r="K50" s="37">
        <v>242</v>
      </c>
      <c r="L50" s="37">
        <v>300</v>
      </c>
      <c r="M50" s="39">
        <f t="shared" si="3"/>
        <v>106.79611650485437</v>
      </c>
      <c r="N50" s="39">
        <f t="shared" si="4"/>
        <v>100.83333333333333</v>
      </c>
      <c r="O50" s="39">
        <f t="shared" si="5"/>
        <v>104.84709446454781</v>
      </c>
      <c r="P50" s="1">
        <f t="shared" si="2"/>
        <v>1.048470944645478</v>
      </c>
      <c r="Q50" s="1">
        <f t="shared" si="7"/>
        <v>1.0679611650485437</v>
      </c>
    </row>
    <row r="51" spans="1:17" ht="15" customHeight="1">
      <c r="A51" s="8"/>
      <c r="B51" s="7" t="s">
        <v>189</v>
      </c>
      <c r="C51" s="8" t="s">
        <v>177</v>
      </c>
      <c r="D51" s="37">
        <v>2191</v>
      </c>
      <c r="E51" s="37">
        <v>2576</v>
      </c>
      <c r="F51" s="37">
        <v>3065</v>
      </c>
      <c r="G51" s="37">
        <v>2066.8</v>
      </c>
      <c r="H51" s="37">
        <v>2331</v>
      </c>
      <c r="I51" s="37">
        <v>2331</v>
      </c>
      <c r="J51" s="37">
        <v>3000</v>
      </c>
      <c r="K51" s="37">
        <v>4247</v>
      </c>
      <c r="L51" s="37">
        <v>4785</v>
      </c>
      <c r="M51" s="39">
        <f t="shared" si="3"/>
        <v>182.19648219648218</v>
      </c>
      <c r="N51" s="39">
        <f t="shared" si="4"/>
        <v>141.56666666666666</v>
      </c>
      <c r="O51" s="39">
        <f t="shared" si="5"/>
        <v>114.15317012145879</v>
      </c>
      <c r="P51" s="1">
        <f t="shared" si="2"/>
        <v>1.1415317012145878</v>
      </c>
      <c r="Q51" s="1">
        <f t="shared" si="7"/>
        <v>1.821964821964822</v>
      </c>
    </row>
    <row r="52" spans="1:17" ht="15" customHeight="1">
      <c r="A52" s="8"/>
      <c r="B52" s="7" t="s">
        <v>190</v>
      </c>
      <c r="C52" s="8" t="s">
        <v>191</v>
      </c>
      <c r="D52" s="37"/>
      <c r="E52" s="37"/>
      <c r="F52" s="37"/>
      <c r="G52" s="37">
        <v>8156</v>
      </c>
      <c r="H52" s="37">
        <v>6609.7</v>
      </c>
      <c r="I52" s="37">
        <v>6609.7</v>
      </c>
      <c r="J52" s="37">
        <v>8000</v>
      </c>
      <c r="K52" s="37">
        <v>6308</v>
      </c>
      <c r="L52" s="37">
        <v>6310</v>
      </c>
      <c r="M52" s="39">
        <f t="shared" si="3"/>
        <v>95.43549631602039</v>
      </c>
      <c r="N52" s="39">
        <f t="shared" si="4"/>
        <v>78.85</v>
      </c>
      <c r="O52" s="39"/>
      <c r="Q52" s="1">
        <f t="shared" si="7"/>
        <v>0.954354963160204</v>
      </c>
    </row>
    <row r="53" spans="1:17" ht="15" customHeight="1">
      <c r="A53" s="8"/>
      <c r="B53" s="7" t="s">
        <v>192</v>
      </c>
      <c r="C53" s="8" t="s">
        <v>193</v>
      </c>
      <c r="D53" s="37">
        <v>379</v>
      </c>
      <c r="E53" s="37">
        <v>289</v>
      </c>
      <c r="F53" s="37">
        <v>308</v>
      </c>
      <c r="G53" s="37">
        <v>339.8</v>
      </c>
      <c r="H53" s="37">
        <v>370.29</v>
      </c>
      <c r="I53" s="37">
        <v>370.29</v>
      </c>
      <c r="J53" s="37">
        <v>400</v>
      </c>
      <c r="K53" s="37">
        <v>449</v>
      </c>
      <c r="L53" s="37">
        <v>495</v>
      </c>
      <c r="M53" s="39">
        <f t="shared" si="3"/>
        <v>121.2563126198385</v>
      </c>
      <c r="N53" s="39">
        <f t="shared" si="4"/>
        <v>112.25</v>
      </c>
      <c r="O53" s="39">
        <f t="shared" si="5"/>
        <v>103.44783981363805</v>
      </c>
      <c r="P53" s="1">
        <f t="shared" si="2"/>
        <v>1.0344783981363805</v>
      </c>
      <c r="Q53" s="1">
        <f t="shared" si="7"/>
        <v>1.212563126198385</v>
      </c>
    </row>
    <row r="54" spans="1:15" ht="15" customHeight="1">
      <c r="A54" s="8"/>
      <c r="B54" s="7" t="s">
        <v>194</v>
      </c>
      <c r="C54" s="8" t="s">
        <v>193</v>
      </c>
      <c r="D54" s="37">
        <v>10</v>
      </c>
      <c r="E54" s="37">
        <v>17</v>
      </c>
      <c r="F54" s="37">
        <v>18</v>
      </c>
      <c r="G54" s="37">
        <v>19</v>
      </c>
      <c r="H54" s="37">
        <v>19</v>
      </c>
      <c r="I54" s="37">
        <v>19</v>
      </c>
      <c r="J54" s="37"/>
      <c r="K54" s="37"/>
      <c r="L54" s="37"/>
      <c r="M54" s="39"/>
      <c r="N54" s="39"/>
      <c r="O54" s="39"/>
    </row>
    <row r="55" spans="1:17" ht="15" customHeight="1">
      <c r="A55" s="8"/>
      <c r="B55" s="7" t="s">
        <v>195</v>
      </c>
      <c r="C55" s="8" t="s">
        <v>196</v>
      </c>
      <c r="D55" s="37">
        <v>73</v>
      </c>
      <c r="E55" s="37">
        <v>85</v>
      </c>
      <c r="F55" s="37">
        <v>130</v>
      </c>
      <c r="G55" s="37">
        <v>154.6</v>
      </c>
      <c r="H55" s="37">
        <v>158.6</v>
      </c>
      <c r="I55" s="37">
        <v>158.6</v>
      </c>
      <c r="J55" s="37">
        <v>180</v>
      </c>
      <c r="K55" s="37">
        <v>182</v>
      </c>
      <c r="L55" s="37">
        <v>210</v>
      </c>
      <c r="M55" s="39">
        <f t="shared" si="3"/>
        <v>114.75409836065573</v>
      </c>
      <c r="N55" s="39">
        <f t="shared" si="4"/>
        <v>101.11111111111111</v>
      </c>
      <c r="O55" s="39">
        <f t="shared" si="5"/>
        <v>120.04655611580498</v>
      </c>
      <c r="P55" s="1">
        <f t="shared" si="2"/>
        <v>1.2004655611580497</v>
      </c>
      <c r="Q55" s="1">
        <f t="shared" si="7"/>
        <v>1.1475409836065573</v>
      </c>
    </row>
    <row r="56" spans="1:17" ht="15" customHeight="1">
      <c r="A56" s="8"/>
      <c r="B56" s="7" t="s">
        <v>197</v>
      </c>
      <c r="C56" s="8" t="s">
        <v>198</v>
      </c>
      <c r="D56" s="37">
        <v>18</v>
      </c>
      <c r="E56" s="37">
        <v>21</v>
      </c>
      <c r="F56" s="37">
        <v>24</v>
      </c>
      <c r="G56" s="37">
        <v>26.75</v>
      </c>
      <c r="H56" s="37">
        <v>19.9</v>
      </c>
      <c r="I56" s="37">
        <v>19.9</v>
      </c>
      <c r="J56" s="37">
        <v>25</v>
      </c>
      <c r="K56" s="37">
        <v>20</v>
      </c>
      <c r="L56" s="37">
        <v>25</v>
      </c>
      <c r="M56" s="39">
        <f t="shared" si="3"/>
        <v>100.50251256281409</v>
      </c>
      <c r="N56" s="39">
        <f t="shared" si="4"/>
        <v>80</v>
      </c>
      <c r="O56" s="39">
        <f t="shared" si="5"/>
        <v>102.12956876001351</v>
      </c>
      <c r="P56" s="1">
        <f t="shared" si="2"/>
        <v>1.0212956876001351</v>
      </c>
      <c r="Q56" s="1">
        <f t="shared" si="7"/>
        <v>1.0050251256281408</v>
      </c>
    </row>
    <row r="57" spans="1:17" ht="15" customHeight="1">
      <c r="A57" s="7"/>
      <c r="B57" s="7" t="s">
        <v>199</v>
      </c>
      <c r="C57" s="8" t="s">
        <v>200</v>
      </c>
      <c r="D57" s="37">
        <v>53</v>
      </c>
      <c r="E57" s="37">
        <v>63</v>
      </c>
      <c r="F57" s="37">
        <v>106</v>
      </c>
      <c r="G57" s="37">
        <v>157.568</v>
      </c>
      <c r="H57" s="37">
        <v>171.059</v>
      </c>
      <c r="I57" s="37">
        <v>171.059</v>
      </c>
      <c r="J57" s="37">
        <v>185</v>
      </c>
      <c r="K57" s="37">
        <v>187</v>
      </c>
      <c r="L57" s="37">
        <v>210</v>
      </c>
      <c r="M57" s="39">
        <f t="shared" si="3"/>
        <v>109.31900689235879</v>
      </c>
      <c r="N57" s="39">
        <f t="shared" si="4"/>
        <v>101.08108108108107</v>
      </c>
      <c r="O57" s="39">
        <f t="shared" si="5"/>
        <v>128.6806207895594</v>
      </c>
      <c r="P57" s="1">
        <f t="shared" si="2"/>
        <v>1.2868062078955942</v>
      </c>
      <c r="Q57" s="1">
        <f t="shared" si="7"/>
        <v>1.0931900689235878</v>
      </c>
    </row>
    <row r="58" spans="1:17" ht="15" customHeight="1">
      <c r="A58" s="7"/>
      <c r="B58" s="7" t="s">
        <v>201</v>
      </c>
      <c r="C58" s="8" t="s">
        <v>202</v>
      </c>
      <c r="D58" s="37">
        <v>497</v>
      </c>
      <c r="E58" s="37">
        <v>468</v>
      </c>
      <c r="F58" s="37">
        <v>490</v>
      </c>
      <c r="G58" s="37">
        <v>369.83</v>
      </c>
      <c r="H58" s="37">
        <v>369.83</v>
      </c>
      <c r="I58" s="37">
        <v>369.83</v>
      </c>
      <c r="J58" s="37">
        <v>460</v>
      </c>
      <c r="K58" s="37">
        <v>419</v>
      </c>
      <c r="L58" s="37">
        <v>430</v>
      </c>
      <c r="M58" s="39">
        <f t="shared" si="3"/>
        <v>113.2952978395479</v>
      </c>
      <c r="N58" s="39">
        <f t="shared" si="4"/>
        <v>91.08695652173913</v>
      </c>
      <c r="O58" s="39">
        <f t="shared" si="5"/>
        <v>96.64325011261602</v>
      </c>
      <c r="Q58" s="1">
        <f t="shared" si="7"/>
        <v>1.132952978395479</v>
      </c>
    </row>
    <row r="59" spans="1:17" ht="15" customHeight="1">
      <c r="A59" s="7"/>
      <c r="B59" s="7" t="s">
        <v>203</v>
      </c>
      <c r="C59" s="8" t="s">
        <v>204</v>
      </c>
      <c r="D59" s="37">
        <v>53760</v>
      </c>
      <c r="E59" s="37">
        <v>55240</v>
      </c>
      <c r="F59" s="37">
        <v>72450</v>
      </c>
      <c r="G59" s="37">
        <v>84620</v>
      </c>
      <c r="H59" s="37">
        <v>93280</v>
      </c>
      <c r="I59" s="37">
        <v>93280</v>
      </c>
      <c r="J59" s="37">
        <v>100000</v>
      </c>
      <c r="K59" s="37">
        <v>100750</v>
      </c>
      <c r="L59" s="37">
        <v>121480</v>
      </c>
      <c r="M59" s="39">
        <f t="shared" si="3"/>
        <v>108.0081475128645</v>
      </c>
      <c r="N59" s="39">
        <f t="shared" si="4"/>
        <v>100.75</v>
      </c>
      <c r="O59" s="39">
        <f t="shared" si="5"/>
        <v>113.38540586213222</v>
      </c>
      <c r="Q59" s="1">
        <f t="shared" si="7"/>
        <v>1.080081475128645</v>
      </c>
    </row>
    <row r="60" spans="1:17" ht="15" customHeight="1">
      <c r="A60" s="7"/>
      <c r="B60" s="7" t="s">
        <v>205</v>
      </c>
      <c r="C60" s="8" t="s">
        <v>206</v>
      </c>
      <c r="D60" s="37">
        <v>323</v>
      </c>
      <c r="E60" s="37">
        <v>321</v>
      </c>
      <c r="F60" s="37">
        <v>268</v>
      </c>
      <c r="G60" s="37">
        <v>190.17</v>
      </c>
      <c r="H60" s="37">
        <v>238.8</v>
      </c>
      <c r="I60" s="37">
        <v>238.8</v>
      </c>
      <c r="J60" s="37">
        <v>250</v>
      </c>
      <c r="K60" s="37">
        <v>220</v>
      </c>
      <c r="L60" s="37">
        <v>220</v>
      </c>
      <c r="M60" s="39">
        <f t="shared" si="3"/>
        <v>92.12730318257955</v>
      </c>
      <c r="N60" s="39">
        <f t="shared" si="4"/>
        <v>88</v>
      </c>
      <c r="O60" s="39">
        <f t="shared" si="5"/>
        <v>92.60704610593386</v>
      </c>
      <c r="Q60" s="1">
        <f t="shared" si="7"/>
        <v>0.9212730318257956</v>
      </c>
    </row>
    <row r="61" spans="1:17" ht="15" customHeight="1">
      <c r="A61" s="7"/>
      <c r="B61" s="7" t="s">
        <v>207</v>
      </c>
      <c r="C61" s="8" t="s">
        <v>206</v>
      </c>
      <c r="D61" s="37">
        <v>256</v>
      </c>
      <c r="E61" s="37">
        <v>183</v>
      </c>
      <c r="F61" s="37">
        <v>274</v>
      </c>
      <c r="G61" s="37">
        <v>224.29</v>
      </c>
      <c r="H61" s="37">
        <v>210</v>
      </c>
      <c r="I61" s="37">
        <v>210</v>
      </c>
      <c r="J61" s="37">
        <v>240</v>
      </c>
      <c r="K61" s="37">
        <v>204</v>
      </c>
      <c r="L61" s="37">
        <v>250</v>
      </c>
      <c r="M61" s="39">
        <f t="shared" si="3"/>
        <v>97.14285714285714</v>
      </c>
      <c r="N61" s="39">
        <f t="shared" si="4"/>
        <v>85</v>
      </c>
      <c r="O61" s="39">
        <f t="shared" si="5"/>
        <v>95.56041792334405</v>
      </c>
      <c r="Q61" s="1">
        <f t="shared" si="7"/>
        <v>0.9714285714285714</v>
      </c>
    </row>
    <row r="62" spans="1:17" ht="15" customHeight="1">
      <c r="A62" s="7"/>
      <c r="B62" s="7" t="s">
        <v>208</v>
      </c>
      <c r="C62" s="8" t="s">
        <v>209</v>
      </c>
      <c r="D62" s="37">
        <v>51</v>
      </c>
      <c r="E62" s="37">
        <v>60</v>
      </c>
      <c r="F62" s="37">
        <v>65</v>
      </c>
      <c r="G62" s="37">
        <v>73.5</v>
      </c>
      <c r="H62" s="37">
        <v>76.4</v>
      </c>
      <c r="I62" s="37">
        <v>76.4</v>
      </c>
      <c r="J62" s="37">
        <v>80</v>
      </c>
      <c r="K62" s="37">
        <v>85</v>
      </c>
      <c r="L62" s="37">
        <v>95</v>
      </c>
      <c r="M62" s="39">
        <f t="shared" si="3"/>
        <v>111.2565445026178</v>
      </c>
      <c r="N62" s="39">
        <f t="shared" si="4"/>
        <v>106.25</v>
      </c>
      <c r="O62" s="39">
        <f t="shared" si="5"/>
        <v>110.75663432482901</v>
      </c>
      <c r="Q62" s="1">
        <f t="shared" si="7"/>
        <v>1.112565445026178</v>
      </c>
    </row>
    <row r="63" spans="1:17" ht="15" customHeight="1">
      <c r="A63" s="7"/>
      <c r="B63" s="7" t="s">
        <v>210</v>
      </c>
      <c r="C63" s="8" t="s">
        <v>211</v>
      </c>
      <c r="D63" s="37">
        <v>6423</v>
      </c>
      <c r="E63" s="37">
        <v>6226</v>
      </c>
      <c r="F63" s="37">
        <v>5284</v>
      </c>
      <c r="G63" s="37">
        <v>3455</v>
      </c>
      <c r="H63" s="37">
        <v>2553</v>
      </c>
      <c r="I63" s="37">
        <v>2553</v>
      </c>
      <c r="J63" s="37">
        <v>3000</v>
      </c>
      <c r="K63" s="37">
        <v>2547</v>
      </c>
      <c r="L63" s="37">
        <v>2850.267574692443</v>
      </c>
      <c r="M63" s="39">
        <f t="shared" si="3"/>
        <v>99.76498237367802</v>
      </c>
      <c r="N63" s="39">
        <f t="shared" si="4"/>
        <v>84.89999999999999</v>
      </c>
      <c r="O63" s="39">
        <f t="shared" si="5"/>
        <v>83.11094197137616</v>
      </c>
      <c r="Q63" s="1">
        <f t="shared" si="7"/>
        <v>0.9976498237367802</v>
      </c>
    </row>
    <row r="64" spans="1:17" ht="15" customHeight="1">
      <c r="A64" s="7"/>
      <c r="B64" s="7" t="s">
        <v>212</v>
      </c>
      <c r="C64" s="8" t="s">
        <v>213</v>
      </c>
      <c r="D64" s="37">
        <v>9574</v>
      </c>
      <c r="E64" s="37">
        <v>9618</v>
      </c>
      <c r="F64" s="37">
        <v>10150</v>
      </c>
      <c r="G64" s="37">
        <v>11280</v>
      </c>
      <c r="H64" s="37">
        <v>11280</v>
      </c>
      <c r="I64" s="37">
        <v>11280</v>
      </c>
      <c r="J64" s="37">
        <v>11280</v>
      </c>
      <c r="K64" s="37"/>
      <c r="L64" s="37"/>
      <c r="M64" s="39"/>
      <c r="N64" s="39"/>
      <c r="O64" s="39"/>
      <c r="Q64" s="1">
        <f t="shared" si="7"/>
        <v>0</v>
      </c>
    </row>
  </sheetData>
  <mergeCells count="9">
    <mergeCell ref="L6:L7"/>
    <mergeCell ref="M1:N1"/>
    <mergeCell ref="A3:N3"/>
    <mergeCell ref="A4:N4"/>
    <mergeCell ref="A6:A7"/>
    <mergeCell ref="B6:B7"/>
    <mergeCell ref="C6:C7"/>
    <mergeCell ref="D6:G6"/>
    <mergeCell ref="M6:O6"/>
  </mergeCells>
  <printOptions/>
  <pageMargins left="0.75" right="0.17" top="0.52" bottom="0.35" header="0.22" footer="0.16"/>
  <pageSetup horizontalDpi="600" verticalDpi="600" orientation="landscape" paperSize="9" r:id="rId1"/>
  <headerFooter alignWithMargins="0">
    <oddFooter>&amp;R&amp;P</oddFooter>
  </headerFooter>
  <ignoredErrors>
    <ignoredError sqref="J9:K9 J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AA55"/>
  <sheetViews>
    <sheetView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31.00390625" style="0" customWidth="1"/>
    <col min="3" max="3" width="12.00390625" style="0" customWidth="1"/>
    <col min="4" max="7" width="9.28125" style="0" customWidth="1"/>
    <col min="8" max="8" width="11.00390625" style="0" customWidth="1"/>
    <col min="10" max="10" width="9.28125" style="0" customWidth="1"/>
    <col min="11" max="11" width="12.57421875" style="0" customWidth="1"/>
  </cols>
  <sheetData>
    <row r="3" spans="10:11" ht="18.75">
      <c r="J3" s="72" t="s">
        <v>55</v>
      </c>
      <c r="K3" s="72"/>
    </row>
    <row r="4" spans="1:11" ht="18" customHeight="1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</row>
    <row r="6" spans="1:12" ht="15.75">
      <c r="A6" s="15" t="s">
        <v>57</v>
      </c>
      <c r="B6" s="15"/>
      <c r="C6" s="15" t="s">
        <v>58</v>
      </c>
      <c r="D6" s="74" t="s">
        <v>59</v>
      </c>
      <c r="E6" s="74"/>
      <c r="F6" s="74"/>
      <c r="G6" s="74"/>
      <c r="H6" s="15" t="s">
        <v>60</v>
      </c>
      <c r="I6" s="15" t="s">
        <v>61</v>
      </c>
      <c r="J6" s="20" t="s">
        <v>62</v>
      </c>
      <c r="K6" s="20" t="s">
        <v>63</v>
      </c>
      <c r="L6" s="14"/>
    </row>
    <row r="7" spans="1:11" ht="15.75">
      <c r="A7" s="15" t="s">
        <v>0</v>
      </c>
      <c r="B7" s="15" t="s">
        <v>64</v>
      </c>
      <c r="C7" s="15" t="s">
        <v>65</v>
      </c>
      <c r="D7" s="15">
        <v>2000</v>
      </c>
      <c r="E7" s="15">
        <v>2001</v>
      </c>
      <c r="F7" s="15">
        <v>2002</v>
      </c>
      <c r="G7" s="15">
        <v>2003</v>
      </c>
      <c r="H7" s="15">
        <v>2004</v>
      </c>
      <c r="I7" s="15">
        <v>2005</v>
      </c>
      <c r="J7" s="15" t="s">
        <v>30</v>
      </c>
      <c r="K7" s="15" t="s">
        <v>66</v>
      </c>
    </row>
    <row r="8" spans="1:11" ht="15.75">
      <c r="A8" s="15" t="s">
        <v>34</v>
      </c>
      <c r="B8" s="15" t="s">
        <v>35</v>
      </c>
      <c r="C8" s="15" t="s">
        <v>36</v>
      </c>
      <c r="D8" s="15">
        <v>1</v>
      </c>
      <c r="E8" s="15">
        <v>2</v>
      </c>
      <c r="F8" s="15">
        <v>3</v>
      </c>
      <c r="G8" s="15">
        <v>4</v>
      </c>
      <c r="H8" s="15">
        <v>5</v>
      </c>
      <c r="I8" s="15">
        <v>6</v>
      </c>
      <c r="J8" s="15" t="s">
        <v>67</v>
      </c>
      <c r="K8" s="15" t="s">
        <v>68</v>
      </c>
    </row>
    <row r="9" spans="1:11" ht="18" customHeight="1">
      <c r="A9" s="21" t="s">
        <v>69</v>
      </c>
      <c r="B9" s="22" t="s">
        <v>70</v>
      </c>
      <c r="C9" s="20" t="s">
        <v>71</v>
      </c>
      <c r="D9" s="23"/>
      <c r="E9" s="23"/>
      <c r="F9" s="23"/>
      <c r="G9" s="23"/>
      <c r="H9" s="23"/>
      <c r="I9" s="23"/>
      <c r="J9" s="23"/>
      <c r="K9" s="23"/>
    </row>
    <row r="10" spans="1:11" ht="18" customHeight="1">
      <c r="A10" s="21">
        <v>1</v>
      </c>
      <c r="B10" s="22" t="s">
        <v>72</v>
      </c>
      <c r="C10" s="20"/>
      <c r="D10" s="23"/>
      <c r="E10" s="23"/>
      <c r="F10" s="23"/>
      <c r="G10" s="23"/>
      <c r="H10" s="23"/>
      <c r="I10" s="23"/>
      <c r="J10" s="23"/>
      <c r="K10" s="23"/>
    </row>
    <row r="11" spans="1:11" s="16" customFormat="1" ht="18" customHeight="1">
      <c r="A11" s="24">
        <v>1.1</v>
      </c>
      <c r="B11" s="25" t="s">
        <v>73</v>
      </c>
      <c r="C11" s="26"/>
      <c r="D11" s="27"/>
      <c r="E11" s="27"/>
      <c r="F11" s="27"/>
      <c r="G11" s="27"/>
      <c r="H11" s="27"/>
      <c r="I11" s="27"/>
      <c r="J11" s="27"/>
      <c r="K11" s="27"/>
    </row>
    <row r="12" spans="1:11" s="16" customFormat="1" ht="18" customHeight="1">
      <c r="A12" s="24">
        <v>1.2</v>
      </c>
      <c r="B12" s="25" t="s">
        <v>74</v>
      </c>
      <c r="C12" s="26"/>
      <c r="D12" s="27"/>
      <c r="E12" s="27"/>
      <c r="F12" s="27"/>
      <c r="G12" s="27"/>
      <c r="H12" s="27"/>
      <c r="I12" s="27"/>
      <c r="J12" s="27"/>
      <c r="K12" s="27"/>
    </row>
    <row r="13" spans="1:11" s="16" customFormat="1" ht="18" customHeight="1">
      <c r="A13" s="24"/>
      <c r="B13" s="28" t="s">
        <v>75</v>
      </c>
      <c r="C13" s="26"/>
      <c r="D13" s="27"/>
      <c r="E13" s="27"/>
      <c r="F13" s="27"/>
      <c r="G13" s="27"/>
      <c r="H13" s="27"/>
      <c r="I13" s="27"/>
      <c r="J13" s="27"/>
      <c r="K13" s="27"/>
    </row>
    <row r="14" spans="1:11" s="16" customFormat="1" ht="18" customHeight="1">
      <c r="A14" s="24"/>
      <c r="B14" s="28" t="s">
        <v>76</v>
      </c>
      <c r="C14" s="26"/>
      <c r="D14" s="27"/>
      <c r="E14" s="27"/>
      <c r="F14" s="27"/>
      <c r="G14" s="27"/>
      <c r="H14" s="27"/>
      <c r="I14" s="27"/>
      <c r="J14" s="27"/>
      <c r="K14" s="27"/>
    </row>
    <row r="15" spans="1:11" s="16" customFormat="1" ht="18" customHeight="1">
      <c r="A15" s="24">
        <v>1.3</v>
      </c>
      <c r="B15" s="25" t="s">
        <v>77</v>
      </c>
      <c r="C15" s="26"/>
      <c r="D15" s="27"/>
      <c r="E15" s="27"/>
      <c r="F15" s="27"/>
      <c r="G15" s="27"/>
      <c r="H15" s="27"/>
      <c r="I15" s="27"/>
      <c r="J15" s="27"/>
      <c r="K15" s="27"/>
    </row>
    <row r="16" spans="1:11" s="17" customFormat="1" ht="18" customHeight="1">
      <c r="A16" s="29">
        <v>2</v>
      </c>
      <c r="B16" s="25" t="s">
        <v>78</v>
      </c>
      <c r="C16" s="21"/>
      <c r="D16" s="22"/>
      <c r="E16" s="22"/>
      <c r="F16" s="22"/>
      <c r="G16" s="22"/>
      <c r="H16" s="22"/>
      <c r="I16" s="22"/>
      <c r="J16" s="22"/>
      <c r="K16" s="22"/>
    </row>
    <row r="17" spans="1:11" s="16" customFormat="1" ht="18" customHeight="1">
      <c r="A17" s="24">
        <v>2.1</v>
      </c>
      <c r="B17" s="30" t="s">
        <v>79</v>
      </c>
      <c r="C17" s="26"/>
      <c r="D17" s="27"/>
      <c r="E17" s="27"/>
      <c r="F17" s="27"/>
      <c r="G17" s="27"/>
      <c r="H17" s="27"/>
      <c r="I17" s="27"/>
      <c r="J17" s="27"/>
      <c r="K17" s="27"/>
    </row>
    <row r="18" spans="1:11" s="16" customFormat="1" ht="18" customHeight="1">
      <c r="A18" s="24">
        <v>2.2</v>
      </c>
      <c r="B18" s="30" t="s">
        <v>80</v>
      </c>
      <c r="C18" s="26"/>
      <c r="D18" s="27"/>
      <c r="E18" s="27"/>
      <c r="F18" s="27"/>
      <c r="G18" s="27"/>
      <c r="H18" s="27"/>
      <c r="I18" s="27"/>
      <c r="J18" s="27"/>
      <c r="K18" s="27"/>
    </row>
    <row r="19" spans="1:11" s="16" customFormat="1" ht="18" customHeight="1">
      <c r="A19" s="24">
        <v>2.3</v>
      </c>
      <c r="B19" s="30" t="s">
        <v>81</v>
      </c>
      <c r="C19" s="26"/>
      <c r="D19" s="27"/>
      <c r="E19" s="27"/>
      <c r="F19" s="27"/>
      <c r="G19" s="27"/>
      <c r="H19" s="27"/>
      <c r="I19" s="27"/>
      <c r="J19" s="27"/>
      <c r="K19" s="27"/>
    </row>
    <row r="20" spans="1:11" s="18" customFormat="1" ht="18" customHeight="1">
      <c r="A20" s="21" t="s">
        <v>82</v>
      </c>
      <c r="B20" s="22" t="s">
        <v>83</v>
      </c>
      <c r="C20" s="20"/>
      <c r="D20" s="31"/>
      <c r="E20" s="31"/>
      <c r="F20" s="31"/>
      <c r="G20" s="31"/>
      <c r="H20" s="31"/>
      <c r="I20" s="31"/>
      <c r="J20" s="31"/>
      <c r="K20" s="31"/>
    </row>
    <row r="21" spans="1:11" ht="18" customHeight="1">
      <c r="A21" s="21">
        <v>1</v>
      </c>
      <c r="B21" s="22" t="s">
        <v>72</v>
      </c>
      <c r="C21" s="20"/>
      <c r="D21" s="23"/>
      <c r="E21" s="23"/>
      <c r="F21" s="23"/>
      <c r="G21" s="23"/>
      <c r="H21" s="23"/>
      <c r="I21" s="23"/>
      <c r="J21" s="23"/>
      <c r="K21" s="23"/>
    </row>
    <row r="22" spans="1:11" s="16" customFormat="1" ht="18" customHeight="1">
      <c r="A22" s="24">
        <v>1.1</v>
      </c>
      <c r="B22" s="25" t="s">
        <v>73</v>
      </c>
      <c r="C22" s="26"/>
      <c r="D22" s="27"/>
      <c r="E22" s="27"/>
      <c r="F22" s="27"/>
      <c r="G22" s="27"/>
      <c r="H22" s="27"/>
      <c r="I22" s="27"/>
      <c r="J22" s="27"/>
      <c r="K22" s="27"/>
    </row>
    <row r="23" spans="1:11" s="16" customFormat="1" ht="18" customHeight="1">
      <c r="A23" s="24">
        <v>1.2</v>
      </c>
      <c r="B23" s="25" t="s">
        <v>74</v>
      </c>
      <c r="C23" s="26"/>
      <c r="D23" s="27"/>
      <c r="E23" s="27"/>
      <c r="F23" s="27"/>
      <c r="G23" s="27"/>
      <c r="H23" s="27"/>
      <c r="I23" s="27"/>
      <c r="J23" s="27"/>
      <c r="K23" s="27"/>
    </row>
    <row r="24" spans="1:11" s="16" customFormat="1" ht="18" customHeight="1">
      <c r="A24" s="24"/>
      <c r="B24" s="28" t="s">
        <v>75</v>
      </c>
      <c r="C24" s="26"/>
      <c r="D24" s="27"/>
      <c r="E24" s="27"/>
      <c r="F24" s="27"/>
      <c r="G24" s="27"/>
      <c r="H24" s="27"/>
      <c r="I24" s="27"/>
      <c r="J24" s="27"/>
      <c r="K24" s="27"/>
    </row>
    <row r="25" spans="1:11" s="16" customFormat="1" ht="18" customHeight="1">
      <c r="A25" s="24"/>
      <c r="B25" s="28" t="s">
        <v>76</v>
      </c>
      <c r="C25" s="26"/>
      <c r="D25" s="27"/>
      <c r="E25" s="27"/>
      <c r="F25" s="27"/>
      <c r="G25" s="27"/>
      <c r="H25" s="27"/>
      <c r="I25" s="27"/>
      <c r="J25" s="27"/>
      <c r="K25" s="27"/>
    </row>
    <row r="26" spans="1:11" s="16" customFormat="1" ht="18" customHeight="1">
      <c r="A26" s="24">
        <v>1.3</v>
      </c>
      <c r="B26" s="25" t="s">
        <v>77</v>
      </c>
      <c r="C26" s="26"/>
      <c r="D26" s="27"/>
      <c r="E26" s="27"/>
      <c r="F26" s="27"/>
      <c r="G26" s="27"/>
      <c r="H26" s="27"/>
      <c r="I26" s="27"/>
      <c r="J26" s="27"/>
      <c r="K26" s="27"/>
    </row>
    <row r="27" spans="1:11" s="17" customFormat="1" ht="18" customHeight="1">
      <c r="A27" s="29">
        <v>2</v>
      </c>
      <c r="B27" s="25" t="s">
        <v>78</v>
      </c>
      <c r="C27" s="21"/>
      <c r="D27" s="22"/>
      <c r="E27" s="22"/>
      <c r="F27" s="22"/>
      <c r="G27" s="22"/>
      <c r="H27" s="22"/>
      <c r="I27" s="22"/>
      <c r="J27" s="22"/>
      <c r="K27" s="22"/>
    </row>
    <row r="28" spans="1:11" s="16" customFormat="1" ht="18" customHeight="1">
      <c r="A28" s="24">
        <v>2.1</v>
      </c>
      <c r="B28" s="30" t="s">
        <v>79</v>
      </c>
      <c r="C28" s="26"/>
      <c r="D28" s="27"/>
      <c r="E28" s="27"/>
      <c r="F28" s="27"/>
      <c r="G28" s="27"/>
      <c r="H28" s="27"/>
      <c r="I28" s="27"/>
      <c r="J28" s="27"/>
      <c r="K28" s="27"/>
    </row>
    <row r="29" spans="1:11" s="16" customFormat="1" ht="18" customHeight="1">
      <c r="A29" s="24">
        <v>2.2</v>
      </c>
      <c r="B29" s="30" t="s">
        <v>80</v>
      </c>
      <c r="C29" s="26"/>
      <c r="D29" s="27"/>
      <c r="E29" s="27"/>
      <c r="F29" s="27"/>
      <c r="G29" s="27"/>
      <c r="H29" s="27"/>
      <c r="I29" s="27"/>
      <c r="J29" s="27"/>
      <c r="K29" s="27"/>
    </row>
    <row r="30" spans="1:11" s="16" customFormat="1" ht="18" customHeight="1">
      <c r="A30" s="24">
        <v>2.3</v>
      </c>
      <c r="B30" s="30" t="s">
        <v>81</v>
      </c>
      <c r="C30" s="26"/>
      <c r="D30" s="27"/>
      <c r="E30" s="27"/>
      <c r="F30" s="27"/>
      <c r="G30" s="27"/>
      <c r="H30" s="27"/>
      <c r="I30" s="27"/>
      <c r="J30" s="27"/>
      <c r="K30" s="27"/>
    </row>
    <row r="31" spans="1:11" ht="15">
      <c r="A31" s="32" t="s">
        <v>84</v>
      </c>
      <c r="B31" s="22" t="s">
        <v>85</v>
      </c>
      <c r="C31" s="23"/>
      <c r="D31" s="23"/>
      <c r="E31" s="23"/>
      <c r="F31" s="23"/>
      <c r="G31" s="23"/>
      <c r="H31" s="23"/>
      <c r="I31" s="23"/>
      <c r="J31" s="23"/>
      <c r="K31" s="23"/>
    </row>
    <row r="32" spans="1:11" ht="15">
      <c r="A32" s="32"/>
      <c r="B32" s="27" t="s">
        <v>86</v>
      </c>
      <c r="C32" s="23"/>
      <c r="D32" s="23"/>
      <c r="E32" s="23"/>
      <c r="F32" s="23"/>
      <c r="G32" s="23"/>
      <c r="H32" s="23"/>
      <c r="I32" s="23"/>
      <c r="J32" s="23"/>
      <c r="K32" s="23"/>
    </row>
    <row r="33" spans="1:11" ht="15">
      <c r="A33" s="32"/>
      <c r="B33" s="27" t="s">
        <v>87</v>
      </c>
      <c r="C33" s="23"/>
      <c r="D33" s="23"/>
      <c r="E33" s="23"/>
      <c r="F33" s="23"/>
      <c r="G33" s="23"/>
      <c r="H33" s="23"/>
      <c r="I33" s="23"/>
      <c r="J33" s="23"/>
      <c r="K33" s="23"/>
    </row>
    <row r="34" spans="1:11" ht="15">
      <c r="A34" s="32"/>
      <c r="B34" s="27" t="s">
        <v>88</v>
      </c>
      <c r="C34" s="23"/>
      <c r="D34" s="23"/>
      <c r="E34" s="23"/>
      <c r="F34" s="23"/>
      <c r="G34" s="23"/>
      <c r="H34" s="23"/>
      <c r="I34" s="23"/>
      <c r="J34" s="23"/>
      <c r="K34" s="23"/>
    </row>
    <row r="35" spans="1:11" ht="15.75">
      <c r="A35" s="32" t="s">
        <v>89</v>
      </c>
      <c r="B35" s="22" t="s">
        <v>90</v>
      </c>
      <c r="C35" s="15" t="s">
        <v>91</v>
      </c>
      <c r="D35" s="23"/>
      <c r="E35" s="23"/>
      <c r="F35" s="23"/>
      <c r="G35" s="23"/>
      <c r="H35" s="23"/>
      <c r="I35" s="23"/>
      <c r="J35" s="23"/>
      <c r="K35" s="23"/>
    </row>
    <row r="36" spans="1:11" ht="15">
      <c r="A36" s="32" t="s">
        <v>92</v>
      </c>
      <c r="B36" s="33" t="s">
        <v>93</v>
      </c>
      <c r="C36" s="23"/>
      <c r="D36" s="23"/>
      <c r="E36" s="23"/>
      <c r="F36" s="23"/>
      <c r="G36" s="23"/>
      <c r="H36" s="23"/>
      <c r="I36" s="23"/>
      <c r="J36" s="23"/>
      <c r="K36" s="23"/>
    </row>
    <row r="37" spans="1:11" ht="15">
      <c r="A37" s="32"/>
      <c r="B37" s="27" t="s">
        <v>86</v>
      </c>
      <c r="C37" s="23"/>
      <c r="D37" s="23"/>
      <c r="E37" s="23"/>
      <c r="F37" s="23"/>
      <c r="G37" s="23"/>
      <c r="H37" s="23"/>
      <c r="I37" s="23"/>
      <c r="J37" s="23"/>
      <c r="K37" s="23"/>
    </row>
    <row r="38" spans="1:11" ht="15">
      <c r="A38" s="32"/>
      <c r="B38" s="27" t="s">
        <v>87</v>
      </c>
      <c r="C38" s="23"/>
      <c r="D38" s="23"/>
      <c r="E38" s="23"/>
      <c r="F38" s="23"/>
      <c r="G38" s="23"/>
      <c r="H38" s="23"/>
      <c r="I38" s="23"/>
      <c r="J38" s="23"/>
      <c r="K38" s="23"/>
    </row>
    <row r="39" spans="1:11" ht="15">
      <c r="A39" s="32"/>
      <c r="B39" s="27" t="s">
        <v>94</v>
      </c>
      <c r="C39" s="23"/>
      <c r="D39" s="23"/>
      <c r="E39" s="23"/>
      <c r="F39" s="23"/>
      <c r="G39" s="23"/>
      <c r="H39" s="23"/>
      <c r="I39" s="23"/>
      <c r="J39" s="23"/>
      <c r="K39" s="23"/>
    </row>
    <row r="40" spans="1:11" ht="15.75">
      <c r="A40" s="32" t="s">
        <v>95</v>
      </c>
      <c r="B40" s="22" t="s">
        <v>96</v>
      </c>
      <c r="C40" s="15" t="s">
        <v>91</v>
      </c>
      <c r="D40" s="23"/>
      <c r="E40" s="23"/>
      <c r="F40" s="23"/>
      <c r="G40" s="23"/>
      <c r="H40" s="23"/>
      <c r="I40" s="23"/>
      <c r="J40" s="23"/>
      <c r="K40" s="23"/>
    </row>
    <row r="41" spans="1:27" ht="15">
      <c r="A41" s="32">
        <v>1</v>
      </c>
      <c r="B41" s="27" t="s">
        <v>97</v>
      </c>
      <c r="C41" s="23"/>
      <c r="D41" s="23"/>
      <c r="E41" s="23"/>
      <c r="F41" s="23"/>
      <c r="G41" s="23"/>
      <c r="H41" s="23"/>
      <c r="I41" s="23"/>
      <c r="J41" s="23"/>
      <c r="K41" s="23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5">
      <c r="A42" s="32">
        <v>2</v>
      </c>
      <c r="B42" s="27" t="s">
        <v>98</v>
      </c>
      <c r="C42" s="23"/>
      <c r="D42" s="23"/>
      <c r="E42" s="23"/>
      <c r="F42" s="23"/>
      <c r="G42" s="23"/>
      <c r="H42" s="23"/>
      <c r="I42" s="23"/>
      <c r="J42" s="23"/>
      <c r="K42" s="23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11" ht="15">
      <c r="A43" s="32" t="s">
        <v>99</v>
      </c>
      <c r="B43" s="33" t="s">
        <v>100</v>
      </c>
      <c r="C43" s="23"/>
      <c r="D43" s="23"/>
      <c r="E43" s="23"/>
      <c r="F43" s="23"/>
      <c r="G43" s="23"/>
      <c r="H43" s="23"/>
      <c r="I43" s="23"/>
      <c r="J43" s="23"/>
      <c r="K43" s="23"/>
    </row>
    <row r="44" spans="1:11" ht="15">
      <c r="A44" s="32"/>
      <c r="B44" s="27" t="s">
        <v>101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1:11" ht="15">
      <c r="A45" s="32"/>
      <c r="B45" s="27" t="s">
        <v>102</v>
      </c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5.75">
      <c r="A46" s="32" t="s">
        <v>113</v>
      </c>
      <c r="B46" s="22" t="s">
        <v>103</v>
      </c>
      <c r="C46" s="15" t="s">
        <v>71</v>
      </c>
      <c r="D46" s="23"/>
      <c r="E46" s="23"/>
      <c r="F46" s="23"/>
      <c r="G46" s="23"/>
      <c r="H46" s="23"/>
      <c r="I46" s="23"/>
      <c r="J46" s="23"/>
      <c r="K46" s="23"/>
    </row>
    <row r="47" spans="1:11" ht="14.25">
      <c r="A47" s="27"/>
      <c r="B47" s="27" t="s">
        <v>104</v>
      </c>
      <c r="C47" s="23"/>
      <c r="D47" s="23"/>
      <c r="E47" s="23"/>
      <c r="F47" s="23"/>
      <c r="G47" s="23"/>
      <c r="H47" s="23"/>
      <c r="I47" s="23"/>
      <c r="J47" s="23"/>
      <c r="K47" s="23"/>
    </row>
    <row r="48" spans="1:11" ht="14.25">
      <c r="A48" s="27"/>
      <c r="B48" s="27" t="s">
        <v>105</v>
      </c>
      <c r="C48" s="23"/>
      <c r="D48" s="23"/>
      <c r="E48" s="23"/>
      <c r="F48" s="23"/>
      <c r="G48" s="23"/>
      <c r="H48" s="23"/>
      <c r="I48" s="23"/>
      <c r="J48" s="23"/>
      <c r="K48" s="23"/>
    </row>
    <row r="49" spans="1:11" ht="14.25">
      <c r="A49" s="27"/>
      <c r="B49" s="27" t="s">
        <v>106</v>
      </c>
      <c r="C49" s="23"/>
      <c r="D49" s="23"/>
      <c r="E49" s="23"/>
      <c r="F49" s="23"/>
      <c r="G49" s="23"/>
      <c r="H49" s="23"/>
      <c r="I49" s="23"/>
      <c r="J49" s="23"/>
      <c r="K49" s="23"/>
    </row>
    <row r="50" spans="1:11" ht="14.25">
      <c r="A50" s="27">
        <v>1</v>
      </c>
      <c r="B50" s="27" t="s">
        <v>107</v>
      </c>
      <c r="C50" s="23"/>
      <c r="D50" s="23"/>
      <c r="E50" s="23"/>
      <c r="F50" s="23"/>
      <c r="G50" s="23"/>
      <c r="H50" s="23"/>
      <c r="I50" s="23"/>
      <c r="J50" s="23"/>
      <c r="K50" s="23"/>
    </row>
    <row r="51" spans="1:11" ht="14.25">
      <c r="A51" s="27"/>
      <c r="B51" s="27" t="s">
        <v>108</v>
      </c>
      <c r="C51" s="23"/>
      <c r="D51" s="23"/>
      <c r="E51" s="23"/>
      <c r="F51" s="23"/>
      <c r="G51" s="23"/>
      <c r="H51" s="23"/>
      <c r="I51" s="23"/>
      <c r="J51" s="23"/>
      <c r="K51" s="23"/>
    </row>
    <row r="52" spans="1:11" ht="14.25">
      <c r="A52" s="27"/>
      <c r="B52" s="27" t="s">
        <v>109</v>
      </c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14.25">
      <c r="A53" s="27">
        <v>2</v>
      </c>
      <c r="B53" s="27" t="s">
        <v>110</v>
      </c>
      <c r="C53" s="23"/>
      <c r="D53" s="23"/>
      <c r="E53" s="23"/>
      <c r="F53" s="23"/>
      <c r="G53" s="23"/>
      <c r="H53" s="23"/>
      <c r="I53" s="23"/>
      <c r="J53" s="23"/>
      <c r="K53" s="23"/>
    </row>
    <row r="54" spans="1:11" ht="14.25">
      <c r="A54" s="27">
        <v>3</v>
      </c>
      <c r="B54" s="27" t="s">
        <v>111</v>
      </c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4.25">
      <c r="A55" s="27">
        <v>4</v>
      </c>
      <c r="B55" s="27" t="s">
        <v>112</v>
      </c>
      <c r="C55" s="23"/>
      <c r="D55" s="23"/>
      <c r="E55" s="23"/>
      <c r="F55" s="23"/>
      <c r="G55" s="23"/>
      <c r="H55" s="23"/>
      <c r="I55" s="23"/>
      <c r="J55" s="23"/>
      <c r="K55" s="23"/>
    </row>
  </sheetData>
  <mergeCells count="3">
    <mergeCell ref="J3:K3"/>
    <mergeCell ref="A4:K4"/>
    <mergeCell ref="D6:G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CN 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huonglm</dc:creator>
  <cp:keywords/>
  <dc:description/>
  <cp:lastModifiedBy>CAO TUAN DUNG</cp:lastModifiedBy>
  <cp:lastPrinted>2010-12-06T02:26:32Z</cp:lastPrinted>
  <dcterms:created xsi:type="dcterms:W3CDTF">2004-11-23T03:31:10Z</dcterms:created>
  <dcterms:modified xsi:type="dcterms:W3CDTF">2010-12-15T01:33:35Z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