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3"/>
  </bookViews>
  <sheets>
    <sheet name="IIP" sheetId="1" r:id="rId1"/>
    <sheet name="GTSXCN" sheetId="2" r:id="rId2"/>
    <sheet name="TMBL" sheetId="3" r:id="rId3"/>
    <sheet name="XNK" sheetId="4" r:id="rId4"/>
    <sheet name="chisogia" sheetId="5" r:id="rId5"/>
    <sheet name="00000000" sheetId="6" state="veryHidden" r:id="rId6"/>
    <sheet name="10000000" sheetId="7" state="veryHidden" r:id="rId7"/>
    <sheet name="20000000" sheetId="8" state="veryHidden" r:id="rId8"/>
    <sheet name="30000000" sheetId="9" state="veryHidden" r:id="rId9"/>
  </sheets>
  <definedNames>
    <definedName name="_xlnm.Print_Titles" localSheetId="0">'IIP'!$4:$6</definedName>
    <definedName name="_xlnm.Print_Titles" localSheetId="3">'XNK'!$4:$7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<sst xmlns="http://schemas.openxmlformats.org/spreadsheetml/2006/main" count="259" uniqueCount="165">
  <si>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</si>
  <si>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</si>
  <si>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</si>
  <si>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</si>
  <si>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</si>
  <si>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</si>
  <si>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</si>
  <si>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</si>
  <si>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</si>
  <si>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</si>
  <si>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</si>
  <si>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</si>
  <si>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</si>
  <si>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</si>
  <si>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</si>
  <si>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1. Hàng ăn và dịch vụ ăn uống</t>
  </si>
  <si>
    <t xml:space="preserve">                 - Thực phẩm</t>
  </si>
  <si>
    <t>2. Đồ uống và thuốc lá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</si>
  <si>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</si>
  <si>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</si>
  <si>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</si>
  <si>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</si>
  <si>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</si>
  <si>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</si>
  <si>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</si>
  <si>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</si>
  <si>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</si>
  <si>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</si>
  <si>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</si>
  <si>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</si>
  <si>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</si>
  <si>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</si>
  <si>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</si>
  <si>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</si>
  <si>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</si>
  <si>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</si>
  <si>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</si>
  <si>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</si>
  <si>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</si>
  <si>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</si>
  <si>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</si>
  <si>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</si>
  <si>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</si>
  <si>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</si>
  <si>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</si>
  <si>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</si>
  <si>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</si>
  <si>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</si>
  <si>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</si>
  <si>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</si>
  <si>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</si>
  <si>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Tháng trước</t>
  </si>
  <si>
    <t>Tháng cùng kỳ năm trước</t>
  </si>
  <si>
    <t>Chiếc</t>
  </si>
  <si>
    <t>Lượng</t>
  </si>
  <si>
    <t>- Kinh tế có vốn ĐTNN</t>
  </si>
  <si>
    <t>1000 USD</t>
  </si>
  <si>
    <t>Cùng tháng năm trước</t>
  </si>
  <si>
    <t>Tháng 12 năm trước</t>
  </si>
  <si>
    <t>Bình quân cùng kỳ</t>
  </si>
  <si>
    <t>Giá trị</t>
  </si>
  <si>
    <t>I/ XUẤT KHẨU</t>
  </si>
  <si>
    <t>- Kinh tế trong nước</t>
  </si>
  <si>
    <t>+ DN địa phương</t>
  </si>
  <si>
    <t>+ DN trung ương</t>
  </si>
  <si>
    <t>Sản phẩm từ chất dẻo</t>
  </si>
  <si>
    <t>Hóa chất</t>
  </si>
  <si>
    <t>Chất dẻo nguyên liệu</t>
  </si>
  <si>
    <t>II/ NHẬP KHẨU</t>
  </si>
  <si>
    <t>2. Mặt hàng nhập khẩu</t>
  </si>
  <si>
    <t>1. Kim ngạch nhập khẩu</t>
  </si>
  <si>
    <t>Tr.USD</t>
  </si>
  <si>
    <t>Nguyên phụ liệu thuốc lá</t>
  </si>
  <si>
    <t>Khí đốt hóa lỏng</t>
  </si>
  <si>
    <t>Sản phẩm hóa chất</t>
  </si>
  <si>
    <t>Dược phẩm</t>
  </si>
  <si>
    <t>Phân bón các loại</t>
  </si>
  <si>
    <t>Thuốc trừ sâu và nguyên liệu</t>
  </si>
  <si>
    <t>Túi xách, ví, vali, mũ và ô dù</t>
  </si>
  <si>
    <t>Hàng thủy sản</t>
  </si>
  <si>
    <t>Cà phê</t>
  </si>
  <si>
    <t>Hạt tiêu</t>
  </si>
  <si>
    <t>Cao su</t>
  </si>
  <si>
    <t>Ngô (bắp)</t>
  </si>
  <si>
    <t>Kim ngạch xuất khẩu</t>
  </si>
  <si>
    <t>Mặt hàng xuất khẩu</t>
  </si>
  <si>
    <t>Hạt điều nhân</t>
  </si>
  <si>
    <t>Tháng 12/014 so CKỳ</t>
  </si>
  <si>
    <t>Nguyên phụ liệu dệt may, da giày</t>
  </si>
  <si>
    <t>Sản phẩm gốm, sứ</t>
  </si>
  <si>
    <t>Dây điện và dây cáp điện</t>
  </si>
  <si>
    <t>Sắt, thép</t>
  </si>
  <si>
    <t>Sản phẩm từ sắt, thép</t>
  </si>
  <si>
    <t>Xơ, sợi dệt các loại</t>
  </si>
  <si>
    <t>Giày, dép các loại</t>
  </si>
  <si>
    <t>Hàng dệt, may</t>
  </si>
  <si>
    <t>Sản phẩm gỗ</t>
  </si>
  <si>
    <t>Máy móc thiết bị, DCPT khác</t>
  </si>
  <si>
    <t>Sắt thép các loại</t>
  </si>
  <si>
    <t>Kim loại thường khác</t>
  </si>
  <si>
    <t>Vải các loại</t>
  </si>
  <si>
    <t>Bông các lọai</t>
  </si>
  <si>
    <t>Linh kiện, phụ tùng ô tô</t>
  </si>
  <si>
    <t>Gỗ và sản phẩm từ gỗ</t>
  </si>
  <si>
    <t>Sản phẩm từ sắt thép</t>
  </si>
  <si>
    <t>Giấy các loại</t>
  </si>
  <si>
    <t>Máy móc thiết bị và dụng cụ phụ tùng</t>
  </si>
  <si>
    <t>Phương tiện vận tải và phụ tùng</t>
  </si>
  <si>
    <t>Máy vi tính, sản phẩm điện tử và linh kiện</t>
  </si>
  <si>
    <t>Kế hoạch năm 2016</t>
  </si>
  <si>
    <t>Ghi chú: KH năm 2016, TMBL hàng hóa, dịch vụ của tỉnh đạt khoảng 136,2- 137,4 ngàn tỷ đồng, tăng 11-12% so năm 2015.</t>
  </si>
  <si>
    <t>Thức ăn gia súc và nguyên liệu</t>
  </si>
  <si>
    <t>Ô tô nguyên chiếc các loại</t>
  </si>
  <si>
    <t>08. Khai thác đá, cát, sỏi, đất sét và cao lanh</t>
  </si>
  <si>
    <t>10. Sản xuất chế biến thực phẩm</t>
  </si>
  <si>
    <t>12. Sản xuất sản phẩm thuốc lá</t>
  </si>
  <si>
    <t>13. Dệt</t>
  </si>
  <si>
    <t>14. Sản xuất trang phục</t>
  </si>
  <si>
    <t>15. Sản xuất da và các sản phẩm có liên quan</t>
  </si>
  <si>
    <t>17. Sản xuất giấy và sản phẩm từ giấy</t>
  </si>
  <si>
    <t>20. Sản xuất hóa chất và sản phẩm hóa chất</t>
  </si>
  <si>
    <t>22. Sản xuất sản phẩm từ cao su và plastic</t>
  </si>
  <si>
    <t>23. Sản xuất sản phẩm từ khoáng phi kim loại khác</t>
  </si>
  <si>
    <t>25. Sản xuất sản phẩm từ kim loại đúc sẵn (trừ máy móc, thiết bị)</t>
  </si>
  <si>
    <t>27. Sản xuất thiết bị điện</t>
  </si>
  <si>
    <t>28. Sản xuất máy móc thiết bị chưa được phân vào đâu</t>
  </si>
  <si>
    <t>29. Sản xuất xe có động cơ</t>
  </si>
  <si>
    <t>31. Sản xuất giường, tủ, bàn, ghế</t>
  </si>
  <si>
    <t>35. Sản xuất và phân phối điện, khí đốt</t>
  </si>
  <si>
    <t>36. Khai thác, xử lý và cung cấp nước</t>
  </si>
  <si>
    <t>32. Công nghiệp chế biến, chế tạo khác</t>
  </si>
  <si>
    <t>Ghi chú: KH năm 2016, chỉ số sản xuất công nghiệp tăng 7,5-8,5%  so năm 2015.</t>
  </si>
  <si>
    <t>ĐVT: Triệu đồng</t>
  </si>
  <si>
    <t>Kỳ gốc 2014</t>
  </si>
  <si>
    <t xml:space="preserve">Ghi chú: KH năm 2016, GTSXCN của tỉnh (giá ss 2010) đạt khoảng 658- 662 ngàn tỷ đồng, tăng 11-13% so năm 2015. </t>
  </si>
  <si>
    <t>Kim ngạch nhập khẩu toàn tỉnh đạt khoảng 14,1- 14,3 tỷ USD, tăng từ 9 - 11% so năm 2015.</t>
  </si>
  <si>
    <t>Ghi chú: KH năm 2016, Kim ngạch xuất khẩu toàn tỉnh đạt khoảng 15,8 - 16,2 tỷ USD, tăng từ 10 - 12% so năm 2015</t>
  </si>
  <si>
    <t>ĐVT: %</t>
  </si>
  <si>
    <t>Chỉ số giá tiêu dùng</t>
  </si>
  <si>
    <t>3. May mặc, mũ nón, giáy dép</t>
  </si>
  <si>
    <t>BIỂU CHỈ SỐ SẢN XUẤT CÔNG NGHIỆP (IIP) CỦA TỈNH THÁNG 04/2016</t>
  </si>
  <si>
    <t>Tháng 03/2016 so với cùng kỳ</t>
  </si>
  <si>
    <t>Tháng 04/2016 so với</t>
  </si>
  <si>
    <t>Lũy kế 04 tháng 2016 so CK</t>
  </si>
  <si>
    <t>BIỂU GIÁ TRỊ SẢN XUẤT CÔNG NGHIỆP THÁNG 04/2016</t>
  </si>
  <si>
    <t>Ước 04 tháng năm 2016</t>
  </si>
  <si>
    <t>Chính thức 04 tháng năm 2015</t>
  </si>
  <si>
    <t>04 tháng năm 2016 so với CK (%)</t>
  </si>
  <si>
    <t>BIỂU TỔNG MỨC BÁN LẺ HÀNG HÓA, DOANH THU DỊCH VỤ THÁNG 04/2016</t>
  </si>
  <si>
    <t>Chính thức tháng 03/2016</t>
  </si>
  <si>
    <t>Ước tính tháng 04/2016</t>
  </si>
  <si>
    <t>Ước tính 04 tháng năm 2016</t>
  </si>
  <si>
    <t>Chính thức  04 tháng năm 2015</t>
  </si>
  <si>
    <t>Tháng 04/2016 so tháng trước</t>
  </si>
  <si>
    <t>Ước 04 tháng năm 2016 so KH</t>
  </si>
  <si>
    <t>Ước 04 tháng 2016 so cùng kỳ</t>
  </si>
  <si>
    <t>BIỂU KIM NGẠCH XUẤT KHẨU, NHẬP KHẨU TRÊN ĐỊA BÀN THÁNG 04/2016</t>
  </si>
  <si>
    <t>Ch/thức tháng 03/2016</t>
  </si>
  <si>
    <t>Ước tháng 04/2016</t>
  </si>
  <si>
    <t>Tháng 04/2016 so tháng 03/2016</t>
  </si>
  <si>
    <t>04 tháng năm 2016 so CKỳ</t>
  </si>
  <si>
    <t>BIỂU CHỈ SỐ GIÁ CẢ HÀNG HÓA, DỊCH VỤ THÁNG 04/2016</t>
  </si>
  <si>
    <t>Chỉ số giá tháng 04/2016 so với (%)</t>
  </si>
  <si>
    <t>cơ cấu T4</t>
  </si>
  <si>
    <t>TH 4 tháng năm 2015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</si>
</sst>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  <numFmt numFmtId="200" formatCode="_-* #,##0.000\ _₫_-;\-* #,##0.000\ _₫_-;_-* &quot;-&quot;???\ _₫_-;_-@_-"/>
    <numFmt numFmtId="201" formatCode="#,##0.000;[Red]#,##0.000"/>
    <numFmt numFmtId="202" formatCode="_-* #,##0.00\ _₫_-;\-* #,##0.00\ _₫_-;_-* &quot;-&quot;???\ _₫_-;_-@_-"/>
    <numFmt numFmtId="203" formatCode="_-* #,##0.0\ _₫_-;\-* #,##0.0\ _₫_-;_-* &quot;-&quot;???\ _₫_-;_-@_-"/>
    <numFmt numFmtId="204" formatCode="0.0000000"/>
    <numFmt numFmtId="205" formatCode="_-* #,##0.000_-;\-* #,##0.000_-;_-* &quot;-&quot;???_-;_-@_-"/>
    <numFmt numFmtId="206" formatCode="_-* #,##0.00_-;\-* #,##0.00_-;_-* &quot;-&quot;???_-;_-@_-"/>
    <numFmt numFmtId="207" formatCode="_-* #,##0.0_-;\-* #,##0.0_-;_-* &quot;-&quot;???_-;_-@_-"/>
    <numFmt numFmtId="208" formatCode="_-* #,##0_-;\-* #,##0_-;_-* &quot;-&quot;???_-;_-@_-"/>
    <numFmt numFmtId="209" formatCode="_-* #,##0\ _₫_-;\-* #,##0\ _₫_-;_-* &quot;-&quot;???\ _₫_-;_-@_-"/>
    <numFmt numFmtId="210" formatCode="_-* #,##0.0\ _₫_-;\-* #,##0.0\ _₫_-;_-* &quot;-&quot;?\ _₫_-;_-@_-"/>
    <numFmt numFmtId="211" formatCode="_-* #,##0.0000\ _₫_-;\-* #,##0.0000\ _₫_-;_-* &quot;-&quot;???\ _₫_-;_-@_-"/>
    <numFmt numFmtId="212" formatCode="_-* #,##0.00000\ _₫_-;\-* #,##0.00000\ _₫_-;_-* &quot;-&quot;???\ _₫_-;_-@_-"/>
    <numFmt numFmtId="213" formatCode="_-* #,##0.00000\ _₫_-;\-* #,##0.00000\ _₫_-;_-* &quot;-&quot;?????\ _₫_-;_-@_-"/>
    <numFmt numFmtId="214" formatCode="_-* #,##0.000000\ _₫_-;\-* #,##0.000000\ _₫_-;_-* &quot;-&quot;???\ _₫_-;_-@_-"/>
    <numFmt numFmtId="215" formatCode="_-* #,##0.0000_-;\-* #,##0.0000_-;_-* &quot;-&quot;???_-;_-@_-"/>
    <numFmt numFmtId="216" formatCode="0.00000000"/>
    <numFmt numFmtId="217" formatCode="0.000000000"/>
    <numFmt numFmtId="218" formatCode="_-* #,##0.0\ _₫_-;\-* #,##0.0\ _₫_-;_-* &quot;-&quot;??\ _₫_-;_-@_-"/>
    <numFmt numFmtId="219" formatCode="#,##0.00_ ;\-#,##0.00\ "/>
    <numFmt numFmtId="220" formatCode="_-* #,##0\ _₫_-;\-* #,##0\ _₫_-;_-* &quot;-&quot;??\ _₫_-;_-@_-"/>
  </numFmts>
  <fonts count="74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.VnTime"/>
      <family val="2"/>
    </font>
    <font>
      <sz val="14"/>
      <name val="Times New Roman"/>
      <family val="1"/>
    </font>
    <font>
      <sz val="11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0"/>
      <color indexed="30"/>
      <name val="Times New Roman"/>
      <family val="1"/>
    </font>
    <font>
      <sz val="1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8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67" fillId="27" borderId="10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6" fillId="0" borderId="16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Alignment="1">
      <alignment/>
    </xf>
    <xf numFmtId="0" fontId="18" fillId="34" borderId="15" xfId="0" applyFont="1" applyFill="1" applyBorder="1" applyAlignment="1" applyProtection="1">
      <alignment horizontal="center" vertical="center" wrapText="1"/>
      <protection/>
    </xf>
    <xf numFmtId="0" fontId="19" fillId="34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justify" vertical="center"/>
    </xf>
    <xf numFmtId="0" fontId="13" fillId="0" borderId="17" xfId="0" applyFont="1" applyBorder="1" applyAlignment="1">
      <alignment horizontal="justify" vertical="center"/>
    </xf>
    <xf numFmtId="0" fontId="0" fillId="0" borderId="0" xfId="0" applyFont="1" applyAlignment="1">
      <alignment/>
    </xf>
    <xf numFmtId="3" fontId="20" fillId="0" borderId="14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3" fontId="21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0" fontId="18" fillId="34" borderId="18" xfId="0" applyFont="1" applyFill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0" fontId="9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14" fillId="0" borderId="19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23" fillId="0" borderId="0" xfId="0" applyFont="1" applyFill="1" applyAlignment="1">
      <alignment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Alignment="1">
      <alignment vertical="center"/>
    </xf>
    <xf numFmtId="194" fontId="27" fillId="33" borderId="12" xfId="43" applyNumberFormat="1" applyFont="1" applyFill="1" applyBorder="1" applyAlignment="1">
      <alignment horizontal="right" vertical="center"/>
    </xf>
    <xf numFmtId="194" fontId="17" fillId="33" borderId="12" xfId="43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/>
    </xf>
    <xf numFmtId="194" fontId="6" fillId="0" borderId="12" xfId="43" applyNumberFormat="1" applyFont="1" applyBorder="1" applyAlignment="1" applyProtection="1">
      <alignment horizontal="left" vertical="center" wrapText="1"/>
      <protection/>
    </xf>
    <xf numFmtId="194" fontId="6" fillId="0" borderId="13" xfId="43" applyNumberFormat="1" applyFont="1" applyBorder="1" applyAlignment="1" applyProtection="1">
      <alignment horizontal="left" vertical="center" wrapText="1"/>
      <protection/>
    </xf>
    <xf numFmtId="194" fontId="9" fillId="0" borderId="14" xfId="43" applyNumberFormat="1" applyFont="1" applyBorder="1" applyAlignment="1" applyProtection="1">
      <alignment horizontal="left" vertical="center" wrapText="1"/>
      <protection/>
    </xf>
    <xf numFmtId="194" fontId="9" fillId="0" borderId="12" xfId="43" applyNumberFormat="1" applyFont="1" applyBorder="1" applyAlignment="1" applyProtection="1">
      <alignment horizontal="left" vertical="center" wrapText="1"/>
      <protection/>
    </xf>
    <xf numFmtId="0" fontId="26" fillId="0" borderId="0" xfId="0" applyFont="1" applyAlignment="1">
      <alignment/>
    </xf>
    <xf numFmtId="0" fontId="26" fillId="0" borderId="0" xfId="0" applyFont="1" applyAlignment="1" applyProtection="1">
      <alignment vertical="center"/>
      <protection/>
    </xf>
    <xf numFmtId="0" fontId="26" fillId="0" borderId="20" xfId="0" applyFont="1" applyFill="1" applyBorder="1" applyAlignment="1">
      <alignment/>
    </xf>
    <xf numFmtId="0" fontId="17" fillId="33" borderId="12" xfId="0" applyFont="1" applyFill="1" applyBorder="1" applyAlignment="1">
      <alignment horizontal="left" vertical="center"/>
    </xf>
    <xf numFmtId="2" fontId="17" fillId="33" borderId="12" xfId="0" applyNumberFormat="1" applyFont="1" applyFill="1" applyBorder="1" applyAlignment="1">
      <alignment horizontal="left" vertical="center"/>
    </xf>
    <xf numFmtId="0" fontId="17" fillId="33" borderId="12" xfId="0" applyFont="1" applyFill="1" applyBorder="1" applyAlignment="1">
      <alignment horizontal="left" vertical="center" wrapText="1"/>
    </xf>
    <xf numFmtId="2" fontId="17" fillId="33" borderId="12" xfId="0" applyNumberFormat="1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/>
    </xf>
    <xf numFmtId="2" fontId="29" fillId="33" borderId="12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22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center" wrapText="1"/>
    </xf>
    <xf numFmtId="0" fontId="18" fillId="33" borderId="20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39" fontId="50" fillId="0" borderId="14" xfId="0" applyNumberFormat="1" applyFont="1" applyFill="1" applyBorder="1" applyAlignment="1" applyProtection="1">
      <alignment horizontal="right" vertical="center"/>
      <protection/>
    </xf>
    <xf numFmtId="181" fontId="51" fillId="0" borderId="12" xfId="0" applyNumberFormat="1" applyFont="1" applyFill="1" applyBorder="1" applyAlignment="1" applyProtection="1">
      <alignment horizontal="right"/>
      <protection/>
    </xf>
    <xf numFmtId="39" fontId="51" fillId="0" borderId="12" xfId="0" applyNumberFormat="1" applyFont="1" applyFill="1" applyBorder="1" applyAlignment="1" applyProtection="1">
      <alignment horizontal="right" vertical="center"/>
      <protection/>
    </xf>
    <xf numFmtId="39" fontId="51" fillId="0" borderId="13" xfId="0" applyNumberFormat="1" applyFont="1" applyFill="1" applyBorder="1" applyAlignment="1" applyProtection="1">
      <alignment horizontal="right" vertical="center"/>
      <protection/>
    </xf>
    <xf numFmtId="194" fontId="17" fillId="33" borderId="12" xfId="43" applyNumberFormat="1" applyFont="1" applyFill="1" applyBorder="1" applyAlignment="1">
      <alignment horizontal="center" vertical="center"/>
    </xf>
    <xf numFmtId="198" fontId="23" fillId="0" borderId="0" xfId="0" applyNumberFormat="1" applyFont="1" applyAlignment="1">
      <alignment/>
    </xf>
    <xf numFmtId="0" fontId="31" fillId="0" borderId="19" xfId="0" applyFont="1" applyFill="1" applyBorder="1" applyAlignment="1">
      <alignment/>
    </xf>
    <xf numFmtId="198" fontId="24" fillId="0" borderId="12" xfId="43" applyNumberFormat="1" applyFont="1" applyFill="1" applyBorder="1" applyAlignment="1">
      <alignment/>
    </xf>
    <xf numFmtId="194" fontId="17" fillId="0" borderId="12" xfId="43" applyNumberFormat="1" applyFont="1" applyFill="1" applyBorder="1" applyAlignment="1">
      <alignment horizontal="center" vertical="center"/>
    </xf>
    <xf numFmtId="4" fontId="16" fillId="0" borderId="12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171" fontId="23" fillId="0" borderId="14" xfId="0" applyNumberFormat="1" applyFont="1" applyBorder="1" applyAlignment="1">
      <alignment/>
    </xf>
    <xf numFmtId="194" fontId="27" fillId="0" borderId="12" xfId="43" applyNumberFormat="1" applyFont="1" applyBorder="1" applyAlignment="1">
      <alignment vertical="center"/>
    </xf>
    <xf numFmtId="179" fontId="27" fillId="0" borderId="12" xfId="43" applyFont="1" applyBorder="1" applyAlignment="1">
      <alignment vertical="center"/>
    </xf>
    <xf numFmtId="194" fontId="17" fillId="0" borderId="12" xfId="43" applyNumberFormat="1" applyFont="1" applyFill="1" applyBorder="1" applyAlignment="1">
      <alignment vertical="center"/>
    </xf>
    <xf numFmtId="179" fontId="17" fillId="0" borderId="12" xfId="43" applyFont="1" applyFill="1" applyBorder="1" applyAlignment="1">
      <alignment vertical="center"/>
    </xf>
    <xf numFmtId="194" fontId="17" fillId="0" borderId="12" xfId="43" applyNumberFormat="1" applyFont="1" applyBorder="1" applyAlignment="1">
      <alignment vertical="center"/>
    </xf>
    <xf numFmtId="179" fontId="71" fillId="0" borderId="12" xfId="43" applyFont="1" applyBorder="1" applyAlignment="1">
      <alignment vertical="center"/>
    </xf>
    <xf numFmtId="179" fontId="17" fillId="0" borderId="12" xfId="43" applyFont="1" applyBorder="1" applyAlignment="1">
      <alignment vertical="center"/>
    </xf>
    <xf numFmtId="194" fontId="17" fillId="35" borderId="12" xfId="43" applyNumberFormat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9" fontId="27" fillId="0" borderId="12" xfId="43" applyFont="1" applyFill="1" applyBorder="1" applyAlignment="1">
      <alignment vertical="center"/>
    </xf>
    <xf numFmtId="184" fontId="27" fillId="33" borderId="12" xfId="0" applyNumberFormat="1" applyFont="1" applyFill="1" applyBorder="1" applyAlignment="1">
      <alignment horizontal="right" vertical="center"/>
    </xf>
    <xf numFmtId="184" fontId="27" fillId="0" borderId="12" xfId="43" applyNumberFormat="1" applyFont="1" applyBorder="1" applyAlignment="1">
      <alignment horizontal="right" vertical="center"/>
    </xf>
    <xf numFmtId="201" fontId="27" fillId="0" borderId="12" xfId="43" applyNumberFormat="1" applyFont="1" applyBorder="1" applyAlignment="1">
      <alignment horizontal="right" vertical="center"/>
    </xf>
    <xf numFmtId="201" fontId="27" fillId="33" borderId="12" xfId="0" applyNumberFormat="1" applyFont="1" applyFill="1" applyBorder="1" applyAlignment="1">
      <alignment horizontal="right" vertical="center"/>
    </xf>
    <xf numFmtId="184" fontId="17" fillId="0" borderId="12" xfId="43" applyNumberFormat="1" applyFont="1" applyFill="1" applyBorder="1" applyAlignment="1">
      <alignment horizontal="right" vertical="center"/>
    </xf>
    <xf numFmtId="201" fontId="17" fillId="0" borderId="12" xfId="43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right" vertical="center"/>
    </xf>
    <xf numFmtId="201" fontId="17" fillId="0" borderId="12" xfId="43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201" fontId="17" fillId="0" borderId="12" xfId="43" applyNumberFormat="1" applyFont="1" applyFill="1" applyBorder="1" applyAlignment="1" quotePrefix="1">
      <alignment horizontal="right" vertical="center"/>
    </xf>
    <xf numFmtId="0" fontId="14" fillId="0" borderId="0" xfId="0" applyFont="1" applyAlignment="1">
      <alignment/>
    </xf>
    <xf numFmtId="194" fontId="14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94" fontId="17" fillId="35" borderId="0" xfId="43" applyNumberFormat="1" applyFont="1" applyFill="1" applyBorder="1" applyAlignment="1">
      <alignment vertical="center"/>
    </xf>
    <xf numFmtId="194" fontId="17" fillId="35" borderId="23" xfId="43" applyNumberFormat="1" applyFont="1" applyFill="1" applyBorder="1" applyAlignment="1">
      <alignment vertical="center"/>
    </xf>
    <xf numFmtId="0" fontId="14" fillId="0" borderId="12" xfId="0" applyFont="1" applyFill="1" applyBorder="1" applyAlignment="1" applyProtection="1">
      <alignment horizontal="left" vertical="center" wrapText="1"/>
      <protection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2" fontId="9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43" applyNumberFormat="1" applyFont="1" applyBorder="1" applyAlignment="1" applyProtection="1">
      <alignment horizontal="right" vertical="center" wrapText="1"/>
      <protection/>
    </xf>
    <xf numFmtId="2" fontId="9" fillId="0" borderId="12" xfId="43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9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/>
    </xf>
    <xf numFmtId="0" fontId="17" fillId="0" borderId="12" xfId="0" applyFont="1" applyFill="1" applyBorder="1" applyAlignment="1" quotePrefix="1">
      <alignment vertical="center" wrapText="1"/>
    </xf>
    <xf numFmtId="0" fontId="29" fillId="0" borderId="19" xfId="0" applyFont="1" applyFill="1" applyBorder="1" applyAlignment="1">
      <alignment horizontal="center" vertical="center"/>
    </xf>
    <xf numFmtId="0" fontId="17" fillId="0" borderId="12" xfId="0" applyFont="1" applyBorder="1" applyAlignment="1" quotePrefix="1">
      <alignment vertical="center" wrapText="1"/>
    </xf>
    <xf numFmtId="0" fontId="29" fillId="0" borderId="19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center" vertical="center"/>
    </xf>
    <xf numFmtId="179" fontId="17" fillId="0" borderId="12" xfId="43" applyNumberFormat="1" applyFont="1" applyFill="1" applyBorder="1" applyAlignment="1">
      <alignment vertical="center"/>
    </xf>
    <xf numFmtId="0" fontId="28" fillId="0" borderId="19" xfId="0" applyFont="1" applyBorder="1" applyAlignment="1">
      <alignment horizontal="center" vertical="center"/>
    </xf>
    <xf numFmtId="0" fontId="14" fillId="0" borderId="12" xfId="0" applyFont="1" applyFill="1" applyBorder="1" applyAlignment="1" quotePrefix="1">
      <alignment vertical="center" wrapText="1"/>
    </xf>
    <xf numFmtId="0" fontId="14" fillId="0" borderId="12" xfId="0" applyFont="1" applyBorder="1" applyAlignment="1" quotePrefix="1">
      <alignment vertical="center" wrapText="1"/>
    </xf>
    <xf numFmtId="2" fontId="17" fillId="33" borderId="12" xfId="0" applyNumberFormat="1" applyFont="1" applyFill="1" applyBorder="1" applyAlignment="1">
      <alignment vertical="center"/>
    </xf>
    <xf numFmtId="183" fontId="29" fillId="33" borderId="12" xfId="0" applyNumberFormat="1" applyFont="1" applyFill="1" applyBorder="1" applyAlignment="1">
      <alignment horizontal="center" vertical="center"/>
    </xf>
    <xf numFmtId="183" fontId="17" fillId="33" borderId="12" xfId="0" applyNumberFormat="1" applyFont="1" applyFill="1" applyBorder="1" applyAlignment="1">
      <alignment vertical="center"/>
    </xf>
    <xf numFmtId="0" fontId="17" fillId="33" borderId="12" xfId="0" applyFont="1" applyFill="1" applyBorder="1" applyAlignment="1">
      <alignment vertical="center"/>
    </xf>
    <xf numFmtId="183" fontId="17" fillId="33" borderId="23" xfId="0" applyNumberFormat="1" applyFont="1" applyFill="1" applyBorder="1" applyAlignment="1">
      <alignment vertical="center"/>
    </xf>
    <xf numFmtId="183" fontId="29" fillId="33" borderId="23" xfId="0" applyNumberFormat="1" applyFont="1" applyFill="1" applyBorder="1" applyAlignment="1">
      <alignment horizontal="center" vertical="center"/>
    </xf>
    <xf numFmtId="194" fontId="17" fillId="0" borderId="23" xfId="43" applyNumberFormat="1" applyFont="1" applyBorder="1" applyAlignment="1">
      <alignment vertical="center"/>
    </xf>
    <xf numFmtId="183" fontId="17" fillId="33" borderId="13" xfId="0" applyNumberFormat="1" applyFont="1" applyFill="1" applyBorder="1" applyAlignment="1">
      <alignment vertical="center"/>
    </xf>
    <xf numFmtId="183" fontId="29" fillId="33" borderId="13" xfId="0" applyNumberFormat="1" applyFont="1" applyFill="1" applyBorder="1" applyAlignment="1">
      <alignment horizontal="center" vertical="center"/>
    </xf>
    <xf numFmtId="194" fontId="17" fillId="0" borderId="13" xfId="43" applyNumberFormat="1" applyFont="1" applyBorder="1" applyAlignment="1">
      <alignment vertical="center"/>
    </xf>
    <xf numFmtId="2" fontId="29" fillId="33" borderId="12" xfId="0" applyNumberFormat="1" applyFont="1" applyFill="1" applyBorder="1" applyAlignment="1">
      <alignment horizontal="center" vertical="center"/>
    </xf>
    <xf numFmtId="181" fontId="17" fillId="0" borderId="12" xfId="0" applyNumberFormat="1" applyFont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194" fontId="17" fillId="35" borderId="12" xfId="43" applyNumberFormat="1" applyFont="1" applyFill="1" applyBorder="1" applyAlignment="1" quotePrefix="1">
      <alignment horizontal="right" vertical="center"/>
    </xf>
    <xf numFmtId="179" fontId="17" fillId="33" borderId="12" xfId="43" applyFont="1" applyFill="1" applyBorder="1" applyAlignment="1">
      <alignment vertical="center"/>
    </xf>
    <xf numFmtId="181" fontId="17" fillId="0" borderId="12" xfId="0" applyNumberFormat="1" applyFont="1" applyBorder="1" applyAlignment="1">
      <alignment horizontal="right" vertical="center"/>
    </xf>
    <xf numFmtId="179" fontId="27" fillId="33" borderId="12" xfId="43" applyFont="1" applyFill="1" applyBorder="1" applyAlignment="1">
      <alignment vertical="center"/>
    </xf>
    <xf numFmtId="194" fontId="27" fillId="33" borderId="12" xfId="43" applyNumberFormat="1" applyFont="1" applyFill="1" applyBorder="1" applyAlignment="1">
      <alignment vertical="center"/>
    </xf>
    <xf numFmtId="0" fontId="17" fillId="0" borderId="12" xfId="0" applyFont="1" applyBorder="1" applyAlignment="1">
      <alignment/>
    </xf>
    <xf numFmtId="194" fontId="17" fillId="35" borderId="23" xfId="43" applyNumberFormat="1" applyFont="1" applyFill="1" applyBorder="1" applyAlignment="1" quotePrefix="1">
      <alignment horizontal="right" vertical="center"/>
    </xf>
    <xf numFmtId="179" fontId="17" fillId="33" borderId="23" xfId="43" applyFont="1" applyFill="1" applyBorder="1" applyAlignment="1">
      <alignment vertical="center"/>
    </xf>
    <xf numFmtId="194" fontId="17" fillId="35" borderId="13" xfId="43" applyNumberFormat="1" applyFont="1" applyFill="1" applyBorder="1" applyAlignment="1">
      <alignment vertical="center"/>
    </xf>
    <xf numFmtId="194" fontId="17" fillId="35" borderId="13" xfId="43" applyNumberFormat="1" applyFont="1" applyFill="1" applyBorder="1" applyAlignment="1" quotePrefix="1">
      <alignment horizontal="right" vertical="center"/>
    </xf>
    <xf numFmtId="4" fontId="1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179" fontId="72" fillId="0" borderId="14" xfId="43" applyFont="1" applyBorder="1" applyAlignment="1">
      <alignment/>
    </xf>
    <xf numFmtId="4" fontId="72" fillId="0" borderId="14" xfId="0" applyNumberFormat="1" applyFont="1" applyBorder="1" applyAlignment="1">
      <alignment/>
    </xf>
    <xf numFmtId="4" fontId="10" fillId="0" borderId="19" xfId="60" applyNumberFormat="1" applyFont="1" applyFill="1" applyBorder="1" applyAlignment="1">
      <alignment horizontal="right"/>
      <protection/>
    </xf>
    <xf numFmtId="2" fontId="73" fillId="0" borderId="12" xfId="0" applyNumberFormat="1" applyFont="1" applyBorder="1" applyAlignment="1">
      <alignment/>
    </xf>
    <xf numFmtId="4" fontId="14" fillId="0" borderId="12" xfId="60" applyNumberFormat="1" applyFont="1" applyBorder="1" applyAlignment="1">
      <alignment horizontal="right"/>
      <protection/>
    </xf>
    <xf numFmtId="4" fontId="73" fillId="0" borderId="12" xfId="0" applyNumberFormat="1" applyFont="1" applyBorder="1" applyAlignment="1">
      <alignment/>
    </xf>
    <xf numFmtId="4" fontId="14" fillId="0" borderId="19" xfId="60" applyNumberFormat="1" applyFont="1" applyFill="1" applyBorder="1" applyAlignment="1">
      <alignment horizontal="right"/>
      <protection/>
    </xf>
    <xf numFmtId="4" fontId="14" fillId="0" borderId="13" xfId="60" applyNumberFormat="1" applyFont="1" applyFill="1" applyBorder="1" applyAlignment="1">
      <alignment horizontal="right"/>
      <protection/>
    </xf>
    <xf numFmtId="179" fontId="17" fillId="0" borderId="12" xfId="43" applyNumberFormat="1" applyFont="1" applyBorder="1" applyAlignment="1">
      <alignment vertical="center"/>
    </xf>
    <xf numFmtId="179" fontId="14" fillId="0" borderId="0" xfId="43" applyFont="1" applyAlignment="1">
      <alignment/>
    </xf>
    <xf numFmtId="2" fontId="14" fillId="0" borderId="0" xfId="0" applyNumberFormat="1" applyFont="1" applyAlignment="1">
      <alignment/>
    </xf>
    <xf numFmtId="179" fontId="17" fillId="0" borderId="13" xfId="43" applyFont="1" applyBorder="1" applyAlignment="1">
      <alignment vertical="center"/>
    </xf>
    <xf numFmtId="198" fontId="17" fillId="0" borderId="12" xfId="43" applyNumberFormat="1" applyFont="1" applyFill="1" applyBorder="1" applyAlignment="1">
      <alignment vertical="center"/>
    </xf>
    <xf numFmtId="218" fontId="27" fillId="0" borderId="12" xfId="0" applyNumberFormat="1" applyFont="1" applyBorder="1" applyAlignment="1">
      <alignment horizontal="right" vertical="center"/>
    </xf>
    <xf numFmtId="219" fontId="6" fillId="0" borderId="0" xfId="0" applyNumberFormat="1" applyFont="1" applyAlignment="1" applyProtection="1">
      <alignment horizontal="left" vertical="center" wrapText="1"/>
      <protection/>
    </xf>
    <xf numFmtId="4" fontId="14" fillId="0" borderId="12" xfId="60" applyNumberFormat="1" applyFont="1" applyFill="1" applyBorder="1" applyAlignment="1">
      <alignment horizontal="right"/>
      <protection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171" fontId="32" fillId="0" borderId="0" xfId="0" applyNumberFormat="1" applyFont="1" applyAlignment="1">
      <alignment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202" fontId="23" fillId="0" borderId="0" xfId="0" applyNumberFormat="1" applyFont="1" applyAlignment="1">
      <alignment/>
    </xf>
    <xf numFmtId="194" fontId="14" fillId="0" borderId="0" xfId="0" applyNumberFormat="1" applyFont="1" applyAlignment="1">
      <alignment wrapText="1"/>
    </xf>
    <xf numFmtId="2" fontId="6" fillId="0" borderId="0" xfId="0" applyNumberFormat="1" applyFont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193" fontId="27" fillId="0" borderId="12" xfId="43" applyNumberFormat="1" applyFont="1" applyBorder="1" applyAlignment="1">
      <alignment vertical="center"/>
    </xf>
    <xf numFmtId="193" fontId="17" fillId="0" borderId="12" xfId="43" applyNumberFormat="1" applyFont="1" applyBorder="1" applyAlignment="1">
      <alignment vertical="center"/>
    </xf>
    <xf numFmtId="193" fontId="17" fillId="0" borderId="12" xfId="0" applyNumberFormat="1" applyFont="1" applyBorder="1" applyAlignment="1">
      <alignment vertical="center"/>
    </xf>
    <xf numFmtId="193" fontId="17" fillId="0" borderId="12" xfId="0" applyNumberFormat="1" applyFont="1" applyFill="1" applyBorder="1" applyAlignment="1">
      <alignment vertical="center"/>
    </xf>
    <xf numFmtId="193" fontId="17" fillId="33" borderId="12" xfId="0" applyNumberFormat="1" applyFont="1" applyFill="1" applyBorder="1" applyAlignment="1">
      <alignment horizontal="center" vertical="center"/>
    </xf>
    <xf numFmtId="193" fontId="17" fillId="0" borderId="13" xfId="43" applyNumberFormat="1" applyFont="1" applyBorder="1" applyAlignment="1">
      <alignment vertical="center"/>
    </xf>
    <xf numFmtId="0" fontId="18" fillId="33" borderId="18" xfId="0" applyFont="1" applyFill="1" applyBorder="1" applyAlignment="1" applyProtection="1">
      <alignment horizontal="center" vertical="center" wrapText="1"/>
      <protection/>
    </xf>
    <xf numFmtId="0" fontId="30" fillId="33" borderId="20" xfId="0" applyFont="1" applyFill="1" applyBorder="1" applyAlignment="1">
      <alignment/>
    </xf>
    <xf numFmtId="0" fontId="18" fillId="33" borderId="25" xfId="0" applyFont="1" applyFill="1" applyBorder="1" applyAlignment="1" applyProtection="1">
      <alignment horizontal="center" vertical="center" wrapText="1"/>
      <protection/>
    </xf>
    <xf numFmtId="0" fontId="18" fillId="33" borderId="21" xfId="0" applyFont="1" applyFill="1" applyBorder="1" applyAlignment="1" applyProtection="1">
      <alignment horizontal="center" vertical="center"/>
      <protection/>
    </xf>
    <xf numFmtId="0" fontId="18" fillId="33" borderId="22" xfId="0" applyFont="1" applyFill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33" borderId="18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>
      <alignment/>
    </xf>
    <xf numFmtId="0" fontId="19" fillId="34" borderId="21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8" fillId="34" borderId="21" xfId="0" applyFont="1" applyFill="1" applyBorder="1" applyAlignment="1" applyProtection="1">
      <alignment horizontal="center" vertical="center" wrapText="1"/>
      <protection/>
    </xf>
    <xf numFmtId="0" fontId="18" fillId="34" borderId="22" xfId="0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" fontId="8" fillId="0" borderId="0" xfId="0" applyNumberFormat="1" applyFont="1" applyAlignment="1">
      <alignment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zoomScalePageLayoutView="0" workbookViewId="0" topLeftCell="A4">
      <selection activeCell="H22" sqref="H22"/>
    </sheetView>
  </sheetViews>
  <sheetFormatPr defaultColWidth="8.72265625" defaultRowHeight="20.25" customHeight="1"/>
  <cols>
    <col min="1" max="1" width="4.18359375" style="32" customWidth="1"/>
    <col min="2" max="2" width="60.8125" style="32" customWidth="1"/>
    <col min="3" max="3" width="11.453125" style="32" customWidth="1"/>
    <col min="4" max="4" width="11.0859375" style="32" customWidth="1"/>
    <col min="5" max="5" width="10.99609375" style="32" customWidth="1"/>
    <col min="6" max="6" width="8.90625" style="32" customWidth="1"/>
    <col min="7" max="7" width="10.0859375" style="32" bestFit="1" customWidth="1"/>
    <col min="8" max="16384" width="8.90625" style="32" customWidth="1"/>
  </cols>
  <sheetData>
    <row r="1" ht="15" customHeight="1">
      <c r="B1" s="33" t="s">
        <v>7</v>
      </c>
    </row>
    <row r="2" spans="2:6" ht="29.25" customHeight="1">
      <c r="B2" s="227" t="s">
        <v>140</v>
      </c>
      <c r="C2" s="227"/>
      <c r="D2" s="227"/>
      <c r="E2" s="227"/>
      <c r="F2" s="227"/>
    </row>
    <row r="3" ht="14.25" customHeight="1">
      <c r="E3" s="34" t="s">
        <v>137</v>
      </c>
    </row>
    <row r="4" spans="1:6" ht="31.5" customHeight="1">
      <c r="A4" s="220" t="s">
        <v>34</v>
      </c>
      <c r="B4" s="220" t="s">
        <v>35</v>
      </c>
      <c r="C4" s="220" t="s">
        <v>141</v>
      </c>
      <c r="D4" s="223" t="s">
        <v>142</v>
      </c>
      <c r="E4" s="224"/>
      <c r="F4" s="225" t="s">
        <v>143</v>
      </c>
    </row>
    <row r="5" spans="1:6" ht="31.5" customHeight="1">
      <c r="A5" s="221"/>
      <c r="B5" s="221"/>
      <c r="C5" s="222"/>
      <c r="D5" s="91" t="s">
        <v>51</v>
      </c>
      <c r="E5" s="91" t="s">
        <v>52</v>
      </c>
      <c r="F5" s="226"/>
    </row>
    <row r="6" spans="1:6" ht="18" customHeight="1">
      <c r="A6" s="38" t="s">
        <v>10</v>
      </c>
      <c r="B6" s="49" t="s">
        <v>11</v>
      </c>
      <c r="C6" s="49">
        <v>1</v>
      </c>
      <c r="D6" s="38">
        <v>2</v>
      </c>
      <c r="E6" s="38">
        <v>3</v>
      </c>
      <c r="F6" s="49">
        <v>4</v>
      </c>
    </row>
    <row r="7" spans="1:7" ht="15.75">
      <c r="A7" s="35"/>
      <c r="B7" s="92" t="s">
        <v>44</v>
      </c>
      <c r="C7" s="95">
        <v>113.032894704618</v>
      </c>
      <c r="D7" s="95">
        <v>102.599505244712</v>
      </c>
      <c r="E7" s="95">
        <v>104.383503827865</v>
      </c>
      <c r="F7" s="95">
        <v>108.355032561742</v>
      </c>
      <c r="G7" s="199"/>
    </row>
    <row r="8" spans="1:6" ht="15.75">
      <c r="A8" s="36" t="s">
        <v>36</v>
      </c>
      <c r="B8" s="93" t="s">
        <v>38</v>
      </c>
      <c r="C8" s="96"/>
      <c r="D8" s="96"/>
      <c r="E8" s="96"/>
      <c r="F8" s="96"/>
    </row>
    <row r="9" spans="1:6" ht="15.75">
      <c r="A9" s="68">
        <v>1</v>
      </c>
      <c r="B9" s="94" t="s">
        <v>40</v>
      </c>
      <c r="C9" s="97">
        <v>135.592305333353</v>
      </c>
      <c r="D9" s="97">
        <v>101.826954327574</v>
      </c>
      <c r="E9" s="97">
        <v>103.675566242051</v>
      </c>
      <c r="F9" s="97">
        <v>114.426043853155</v>
      </c>
    </row>
    <row r="10" spans="1:6" ht="15.75">
      <c r="A10" s="68">
        <v>2</v>
      </c>
      <c r="B10" s="94" t="s">
        <v>41</v>
      </c>
      <c r="C10" s="97">
        <v>112.819971602172</v>
      </c>
      <c r="D10" s="97">
        <v>102.664105931317</v>
      </c>
      <c r="E10" s="97">
        <v>104.56816358941</v>
      </c>
      <c r="F10" s="97">
        <v>108.381155870145</v>
      </c>
    </row>
    <row r="11" spans="1:6" ht="15.75">
      <c r="A11" s="68">
        <v>3</v>
      </c>
      <c r="B11" s="94" t="s">
        <v>42</v>
      </c>
      <c r="C11" s="97">
        <v>100.076241670681</v>
      </c>
      <c r="D11" s="97">
        <v>95.1534318011565</v>
      </c>
      <c r="E11" s="97">
        <v>86.0036806714689</v>
      </c>
      <c r="F11" s="97">
        <v>96.2416053156427</v>
      </c>
    </row>
    <row r="12" spans="1:6" ht="15.75">
      <c r="A12" s="68">
        <v>4</v>
      </c>
      <c r="B12" s="94" t="s">
        <v>43</v>
      </c>
      <c r="C12" s="97">
        <v>87.8119001919386</v>
      </c>
      <c r="D12" s="97">
        <v>106.193078324226</v>
      </c>
      <c r="E12" s="97">
        <v>101.156737998843</v>
      </c>
      <c r="F12" s="97">
        <v>99.2927323248274</v>
      </c>
    </row>
    <row r="13" spans="1:6" ht="15.75">
      <c r="A13" s="36" t="s">
        <v>37</v>
      </c>
      <c r="B13" s="93" t="s">
        <v>39</v>
      </c>
      <c r="C13" s="96"/>
      <c r="D13" s="96"/>
      <c r="E13" s="96"/>
      <c r="F13" s="96"/>
    </row>
    <row r="14" spans="1:6" ht="15.75">
      <c r="A14" s="68">
        <v>1</v>
      </c>
      <c r="B14" s="134" t="s">
        <v>113</v>
      </c>
      <c r="C14" s="97">
        <v>135.592305333353</v>
      </c>
      <c r="D14" s="97">
        <v>101.826954327574</v>
      </c>
      <c r="E14" s="97">
        <v>103.675566242051</v>
      </c>
      <c r="F14" s="97">
        <v>114.426043853155</v>
      </c>
    </row>
    <row r="15" spans="1:6" ht="15.75">
      <c r="A15" s="68">
        <f>A14+1</f>
        <v>2</v>
      </c>
      <c r="B15" s="134" t="s">
        <v>114</v>
      </c>
      <c r="C15" s="97">
        <v>113.569602524886</v>
      </c>
      <c r="D15" s="97">
        <v>103.327067676306</v>
      </c>
      <c r="E15" s="97">
        <v>108.798403368432</v>
      </c>
      <c r="F15" s="97">
        <v>106.45954757091</v>
      </c>
    </row>
    <row r="16" spans="1:6" ht="15.75">
      <c r="A16" s="68">
        <f aca="true" t="shared" si="0" ref="A16:A31">A15+1</f>
        <v>3</v>
      </c>
      <c r="B16" s="134" t="s">
        <v>115</v>
      </c>
      <c r="C16" s="97">
        <v>130.443679659972</v>
      </c>
      <c r="D16" s="97">
        <v>104.160107980589</v>
      </c>
      <c r="E16" s="97">
        <v>106.41501085063</v>
      </c>
      <c r="F16" s="97">
        <v>111.719469113882</v>
      </c>
    </row>
    <row r="17" spans="1:6" ht="15.75">
      <c r="A17" s="68">
        <f t="shared" si="0"/>
        <v>4</v>
      </c>
      <c r="B17" s="134" t="s">
        <v>116</v>
      </c>
      <c r="C17" s="97">
        <v>109.649779244297</v>
      </c>
      <c r="D17" s="97">
        <v>102.117058759122</v>
      </c>
      <c r="E17" s="97">
        <v>112.684286703532</v>
      </c>
      <c r="F17" s="97">
        <v>109.350976777148</v>
      </c>
    </row>
    <row r="18" spans="1:6" ht="15.75">
      <c r="A18" s="68">
        <f t="shared" si="0"/>
        <v>5</v>
      </c>
      <c r="B18" s="134" t="s">
        <v>117</v>
      </c>
      <c r="C18" s="97">
        <v>142.06591714821</v>
      </c>
      <c r="D18" s="97">
        <v>103.320846529911</v>
      </c>
      <c r="E18" s="97">
        <v>104.127112991728</v>
      </c>
      <c r="F18" s="97">
        <v>113.345900783885</v>
      </c>
    </row>
    <row r="19" spans="1:6" ht="15.75">
      <c r="A19" s="68">
        <f t="shared" si="0"/>
        <v>6</v>
      </c>
      <c r="B19" s="134" t="s">
        <v>118</v>
      </c>
      <c r="C19" s="97">
        <v>127.0547699166</v>
      </c>
      <c r="D19" s="97">
        <v>103.82117459513</v>
      </c>
      <c r="E19" s="97">
        <v>103.135347242413</v>
      </c>
      <c r="F19" s="97">
        <v>112.374466507721</v>
      </c>
    </row>
    <row r="20" spans="1:6" ht="15.75">
      <c r="A20" s="68">
        <f t="shared" si="0"/>
        <v>7</v>
      </c>
      <c r="B20" s="134" t="s">
        <v>119</v>
      </c>
      <c r="C20" s="97">
        <v>97.3130612382961</v>
      </c>
      <c r="D20" s="97">
        <v>95.9812626837265</v>
      </c>
      <c r="E20" s="97">
        <v>96.0236249069633</v>
      </c>
      <c r="F20" s="97">
        <v>103.443874870845</v>
      </c>
    </row>
    <row r="21" spans="1:6" ht="15.75">
      <c r="A21" s="68">
        <f t="shared" si="0"/>
        <v>8</v>
      </c>
      <c r="B21" s="134" t="s">
        <v>120</v>
      </c>
      <c r="C21" s="97">
        <v>94.4343458412891</v>
      </c>
      <c r="D21" s="97">
        <v>102.079712788463</v>
      </c>
      <c r="E21" s="97">
        <v>116.513844577739</v>
      </c>
      <c r="F21" s="97">
        <v>110.30925359197</v>
      </c>
    </row>
    <row r="22" spans="1:6" ht="15.75">
      <c r="A22" s="68">
        <f t="shared" si="0"/>
        <v>9</v>
      </c>
      <c r="B22" s="134" t="s">
        <v>121</v>
      </c>
      <c r="C22" s="97">
        <v>109.713115475111</v>
      </c>
      <c r="D22" s="97">
        <v>102.566852017808</v>
      </c>
      <c r="E22" s="97">
        <v>112.209305765681</v>
      </c>
      <c r="F22" s="97">
        <v>111.192009590318</v>
      </c>
    </row>
    <row r="23" spans="1:6" ht="15.75">
      <c r="A23" s="68">
        <f t="shared" si="0"/>
        <v>10</v>
      </c>
      <c r="B23" s="134" t="s">
        <v>122</v>
      </c>
      <c r="C23" s="97">
        <v>111.885860561984</v>
      </c>
      <c r="D23" s="97">
        <v>107.772196413565</v>
      </c>
      <c r="E23" s="97">
        <v>95.9341307052757</v>
      </c>
      <c r="F23" s="97">
        <v>111.998891466863</v>
      </c>
    </row>
    <row r="24" spans="1:6" ht="15.75">
      <c r="A24" s="68">
        <f t="shared" si="0"/>
        <v>11</v>
      </c>
      <c r="B24" s="134" t="s">
        <v>123</v>
      </c>
      <c r="C24" s="97">
        <v>93.9069549562363</v>
      </c>
      <c r="D24" s="97">
        <v>106.322306534713</v>
      </c>
      <c r="E24" s="97">
        <v>101.235568964793</v>
      </c>
      <c r="F24" s="97">
        <v>102.02927884801</v>
      </c>
    </row>
    <row r="25" spans="1:6" ht="15.75">
      <c r="A25" s="68">
        <f t="shared" si="0"/>
        <v>12</v>
      </c>
      <c r="B25" s="134" t="s">
        <v>124</v>
      </c>
      <c r="C25" s="97">
        <v>104.439884307422</v>
      </c>
      <c r="D25" s="97">
        <v>102.482842373165</v>
      </c>
      <c r="E25" s="97">
        <v>115.480736212877</v>
      </c>
      <c r="F25" s="97">
        <v>111.992627432347</v>
      </c>
    </row>
    <row r="26" spans="1:6" ht="15.75">
      <c r="A26" s="68">
        <f t="shared" si="0"/>
        <v>13</v>
      </c>
      <c r="B26" s="134" t="s">
        <v>125</v>
      </c>
      <c r="C26" s="97">
        <v>98.6925968179083</v>
      </c>
      <c r="D26" s="97">
        <v>102.747519826833</v>
      </c>
      <c r="E26" s="97">
        <v>103.37365317767</v>
      </c>
      <c r="F26" s="97">
        <v>99.9325384412513</v>
      </c>
    </row>
    <row r="27" spans="1:6" ht="15.75">
      <c r="A27" s="68">
        <f t="shared" si="0"/>
        <v>14</v>
      </c>
      <c r="B27" s="134" t="s">
        <v>126</v>
      </c>
      <c r="C27" s="97">
        <v>139.415165261483</v>
      </c>
      <c r="D27" s="97">
        <v>90.5624177204808</v>
      </c>
      <c r="E27" s="97">
        <v>111.158233766812</v>
      </c>
      <c r="F27" s="97">
        <v>117.303016290965</v>
      </c>
    </row>
    <row r="28" spans="1:6" ht="15.75">
      <c r="A28" s="68">
        <f t="shared" si="0"/>
        <v>15</v>
      </c>
      <c r="B28" s="134" t="s">
        <v>127</v>
      </c>
      <c r="C28" s="97">
        <v>99.2570366963181</v>
      </c>
      <c r="D28" s="97">
        <v>99.7765826007832</v>
      </c>
      <c r="E28" s="97">
        <v>98.8575189554101</v>
      </c>
      <c r="F28" s="97">
        <v>103.463930103377</v>
      </c>
    </row>
    <row r="29" spans="1:6" ht="15.75">
      <c r="A29" s="68">
        <f t="shared" si="0"/>
        <v>16</v>
      </c>
      <c r="B29" s="134" t="s">
        <v>130</v>
      </c>
      <c r="C29" s="97">
        <v>95.3604940251824</v>
      </c>
      <c r="D29" s="97">
        <v>103.475463605399</v>
      </c>
      <c r="E29" s="97">
        <v>97.5965256707716</v>
      </c>
      <c r="F29" s="97">
        <v>103.800766523596</v>
      </c>
    </row>
    <row r="30" spans="1:7" ht="15.75">
      <c r="A30" s="68">
        <f t="shared" si="0"/>
        <v>17</v>
      </c>
      <c r="B30" s="134" t="s">
        <v>128</v>
      </c>
      <c r="C30" s="97">
        <v>100.076241670681</v>
      </c>
      <c r="D30" s="97">
        <v>95.1534318011565</v>
      </c>
      <c r="E30" s="97">
        <v>86.0036806714689</v>
      </c>
      <c r="F30" s="97">
        <v>96.2416053156427</v>
      </c>
      <c r="G30" s="199"/>
    </row>
    <row r="31" spans="1:7" ht="15.75">
      <c r="A31" s="69">
        <f t="shared" si="0"/>
        <v>18</v>
      </c>
      <c r="B31" s="135" t="s">
        <v>129</v>
      </c>
      <c r="C31" s="98">
        <v>87.8119001919386</v>
      </c>
      <c r="D31" s="98">
        <v>106.193078324226</v>
      </c>
      <c r="E31" s="98">
        <v>101.156737998843</v>
      </c>
      <c r="F31" s="98">
        <v>99.2927323248274</v>
      </c>
      <c r="G31" s="199"/>
    </row>
    <row r="32" ht="20.25" customHeight="1">
      <c r="B32" s="78" t="s">
        <v>131</v>
      </c>
    </row>
  </sheetData>
  <sheetProtection/>
  <mergeCells count="6">
    <mergeCell ref="A4:A5"/>
    <mergeCell ref="B4:B5"/>
    <mergeCell ref="C4:C5"/>
    <mergeCell ref="D4:E4"/>
    <mergeCell ref="F4:F5"/>
    <mergeCell ref="B2:F2"/>
  </mergeCells>
  <printOptions/>
  <pageMargins left="0.9448818897637796" right="0.15748031496062992" top="0.7086614173228347" bottom="0.3937007874015748" header="0.15748031496062992" footer="0.15748031496062992"/>
  <pageSetup firstPageNumber="1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zoomScalePageLayoutView="0" workbookViewId="0" topLeftCell="A4">
      <selection activeCell="H9" sqref="H9"/>
    </sheetView>
  </sheetViews>
  <sheetFormatPr defaultColWidth="8.72265625" defaultRowHeight="20.25" customHeight="1"/>
  <cols>
    <col min="1" max="1" width="3.99609375" style="32" bestFit="1" customWidth="1"/>
    <col min="2" max="2" width="64.99609375" style="32" customWidth="1"/>
    <col min="3" max="3" width="13.99609375" style="32" customWidth="1"/>
    <col min="4" max="4" width="13.90625" style="32" customWidth="1"/>
    <col min="5" max="5" width="10.99609375" style="32" customWidth="1"/>
    <col min="6" max="6" width="10.0859375" style="32" bestFit="1" customWidth="1"/>
    <col min="7" max="16384" width="8.90625" style="32" customWidth="1"/>
  </cols>
  <sheetData>
    <row r="1" ht="15" customHeight="1">
      <c r="B1" s="33" t="s">
        <v>7</v>
      </c>
    </row>
    <row r="2" spans="2:6" ht="29.25" customHeight="1">
      <c r="B2" s="227" t="s">
        <v>144</v>
      </c>
      <c r="C2" s="227"/>
      <c r="D2" s="227"/>
      <c r="E2" s="227"/>
      <c r="F2" s="227"/>
    </row>
    <row r="3" spans="4:5" ht="14.25" customHeight="1">
      <c r="D3" s="229" t="s">
        <v>132</v>
      </c>
      <c r="E3" s="229"/>
    </row>
    <row r="4" spans="1:5" ht="15.75" customHeight="1">
      <c r="A4" s="230" t="s">
        <v>34</v>
      </c>
      <c r="B4" s="230" t="s">
        <v>35</v>
      </c>
      <c r="C4" s="228" t="s">
        <v>145</v>
      </c>
      <c r="D4" s="228" t="s">
        <v>146</v>
      </c>
      <c r="E4" s="228" t="s">
        <v>147</v>
      </c>
    </row>
    <row r="5" spans="1:5" ht="51" customHeight="1">
      <c r="A5" s="231"/>
      <c r="B5" s="231"/>
      <c r="C5" s="228"/>
      <c r="D5" s="228"/>
      <c r="E5" s="228"/>
    </row>
    <row r="6" spans="1:5" ht="15.75">
      <c r="A6" s="38" t="s">
        <v>10</v>
      </c>
      <c r="B6" s="38" t="s">
        <v>11</v>
      </c>
      <c r="C6" s="38">
        <v>1</v>
      </c>
      <c r="D6" s="38">
        <v>2</v>
      </c>
      <c r="E6" s="38">
        <v>3</v>
      </c>
    </row>
    <row r="7" spans="1:6" ht="24" customHeight="1">
      <c r="A7" s="40" t="s">
        <v>36</v>
      </c>
      <c r="B7" s="41" t="s">
        <v>45</v>
      </c>
      <c r="C7" s="76">
        <v>137783598.78853744</v>
      </c>
      <c r="D7" s="76">
        <v>125564292.0053318</v>
      </c>
      <c r="E7" s="136">
        <v>109.73151410170559</v>
      </c>
      <c r="F7" s="208"/>
    </row>
    <row r="8" spans="1:6" ht="24" customHeight="1">
      <c r="A8" s="209">
        <v>1</v>
      </c>
      <c r="B8" s="211" t="s">
        <v>46</v>
      </c>
      <c r="C8" s="74">
        <v>632800.4263130564</v>
      </c>
      <c r="D8" s="74">
        <v>558390.0867078576</v>
      </c>
      <c r="E8" s="137">
        <v>113.32587045803508</v>
      </c>
      <c r="F8" s="208"/>
    </row>
    <row r="9" spans="1:6" ht="24" customHeight="1">
      <c r="A9" s="209">
        <v>2</v>
      </c>
      <c r="B9" s="211" t="s">
        <v>47</v>
      </c>
      <c r="C9" s="74">
        <v>135886077.33427915</v>
      </c>
      <c r="D9" s="74">
        <v>123703398.77420752</v>
      </c>
      <c r="E9" s="137">
        <v>109.84829736352543</v>
      </c>
      <c r="F9" s="208"/>
    </row>
    <row r="10" spans="1:6" ht="24" customHeight="1">
      <c r="A10" s="209">
        <v>3</v>
      </c>
      <c r="B10" s="211" t="s">
        <v>48</v>
      </c>
      <c r="C10" s="74">
        <v>1044458.2859370284</v>
      </c>
      <c r="D10" s="74">
        <v>1077287.1966406843</v>
      </c>
      <c r="E10" s="137">
        <v>96.95263149826465</v>
      </c>
      <c r="F10" s="208"/>
    </row>
    <row r="11" spans="1:6" ht="24" customHeight="1">
      <c r="A11" s="209">
        <v>4</v>
      </c>
      <c r="B11" s="212" t="s">
        <v>49</v>
      </c>
      <c r="C11" s="74">
        <v>220262.7420082035</v>
      </c>
      <c r="D11" s="74">
        <v>225215.94777574184</v>
      </c>
      <c r="E11" s="137">
        <v>97.80068604534591</v>
      </c>
      <c r="F11" s="208"/>
    </row>
    <row r="12" spans="1:6" ht="24" customHeight="1">
      <c r="A12" s="36" t="s">
        <v>36</v>
      </c>
      <c r="B12" s="42" t="s">
        <v>50</v>
      </c>
      <c r="C12" s="77">
        <v>172699931.93570998</v>
      </c>
      <c r="D12" s="77">
        <v>155133355.12421998</v>
      </c>
      <c r="E12" s="138">
        <v>111.32353309668571</v>
      </c>
      <c r="F12" s="208"/>
    </row>
    <row r="13" spans="1:6" ht="24" customHeight="1">
      <c r="A13" s="209">
        <v>1</v>
      </c>
      <c r="B13" s="212" t="s">
        <v>46</v>
      </c>
      <c r="C13" s="74">
        <v>772165.9925</v>
      </c>
      <c r="D13" s="74">
        <v>673652.0494</v>
      </c>
      <c r="E13" s="137">
        <v>114.62386155994675</v>
      </c>
      <c r="F13" s="208"/>
    </row>
    <row r="14" spans="1:6" ht="24" customHeight="1">
      <c r="A14" s="209">
        <f>A13+1</f>
        <v>2</v>
      </c>
      <c r="B14" s="212" t="s">
        <v>47</v>
      </c>
      <c r="C14" s="74">
        <v>170037909.20461</v>
      </c>
      <c r="D14" s="74">
        <v>152554040.85644</v>
      </c>
      <c r="E14" s="139">
        <v>111.46077039324254</v>
      </c>
      <c r="F14" s="208"/>
    </row>
    <row r="15" spans="1:6" ht="24" customHeight="1">
      <c r="A15" s="209">
        <f>A14+1</f>
        <v>3</v>
      </c>
      <c r="B15" s="212" t="s">
        <v>48</v>
      </c>
      <c r="C15" s="74">
        <v>1579640.1187</v>
      </c>
      <c r="D15" s="74">
        <v>1591136.964</v>
      </c>
      <c r="E15" s="139">
        <v>99.2774446474364</v>
      </c>
      <c r="F15" s="208"/>
    </row>
    <row r="16" spans="1:6" ht="24" customHeight="1">
      <c r="A16" s="210">
        <v>4</v>
      </c>
      <c r="B16" s="213" t="s">
        <v>49</v>
      </c>
      <c r="C16" s="75">
        <v>310216.6199</v>
      </c>
      <c r="D16" s="75">
        <v>314525.25438</v>
      </c>
      <c r="E16" s="140">
        <v>98.63011493671843</v>
      </c>
      <c r="F16" s="208"/>
    </row>
    <row r="17" ht="20.25" customHeight="1">
      <c r="B17" s="79" t="s">
        <v>134</v>
      </c>
    </row>
    <row r="18" ht="20.25" customHeight="1">
      <c r="B18" s="79"/>
    </row>
  </sheetData>
  <sheetProtection/>
  <mergeCells count="7">
    <mergeCell ref="B2:F2"/>
    <mergeCell ref="C4:C5"/>
    <mergeCell ref="D4:D5"/>
    <mergeCell ref="E4:E5"/>
    <mergeCell ref="D3:E3"/>
    <mergeCell ref="A4:A5"/>
    <mergeCell ref="B4:B5"/>
  </mergeCells>
  <printOptions/>
  <pageMargins left="0.7480314960629921" right="0.1968503937007874" top="0.984251968503937" bottom="0.5905511811023623" header="0.2755905511811024" footer="0.2755905511811024"/>
  <pageSetup firstPageNumber="2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24"/>
  <sheetViews>
    <sheetView zoomScalePageLayoutView="0" workbookViewId="0" topLeftCell="A1">
      <pane xSplit="1" ySplit="9" topLeftCell="C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0" sqref="D10"/>
    </sheetView>
  </sheetViews>
  <sheetFormatPr defaultColWidth="8.72265625" defaultRowHeight="16.5"/>
  <cols>
    <col min="1" max="1" width="32.18359375" style="0" customWidth="1"/>
    <col min="2" max="2" width="7.54296875" style="0" customWidth="1"/>
    <col min="3" max="3" width="7.8125" style="0" customWidth="1"/>
    <col min="4" max="4" width="10.0859375" style="43" customWidth="1"/>
    <col min="5" max="7" width="10.0859375" style="0" customWidth="1"/>
    <col min="8" max="8" width="9.54296875" style="0" customWidth="1"/>
    <col min="9" max="9" width="6.453125" style="0" customWidth="1"/>
    <col min="10" max="10" width="6.36328125" style="0" customWidth="1"/>
    <col min="11" max="11" width="9.54296875" style="0" customWidth="1"/>
    <col min="12" max="12" width="0" style="0" hidden="1" customWidth="1"/>
  </cols>
  <sheetData>
    <row r="1" ht="16.5">
      <c r="A1" s="27" t="s">
        <v>7</v>
      </c>
    </row>
    <row r="2" spans="1:11" ht="21" customHeight="1">
      <c r="A2" s="25" t="s">
        <v>148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4:11" ht="19.5" customHeight="1">
      <c r="D3" s="203"/>
      <c r="E3" s="203"/>
      <c r="F3" s="203"/>
      <c r="G3" s="203"/>
      <c r="J3" s="239" t="s">
        <v>8</v>
      </c>
      <c r="K3" s="239"/>
    </row>
    <row r="4" spans="1:11" s="28" customFormat="1" ht="16.5" customHeight="1">
      <c r="A4" s="235" t="s">
        <v>13</v>
      </c>
      <c r="B4" s="240" t="s">
        <v>109</v>
      </c>
      <c r="C4" s="241"/>
      <c r="D4" s="234" t="s">
        <v>149</v>
      </c>
      <c r="E4" s="234" t="s">
        <v>150</v>
      </c>
      <c r="F4" s="235" t="s">
        <v>151</v>
      </c>
      <c r="G4" s="238" t="s">
        <v>152</v>
      </c>
      <c r="H4" s="22" t="s">
        <v>9</v>
      </c>
      <c r="I4" s="22"/>
      <c r="J4" s="22"/>
      <c r="K4" s="22"/>
    </row>
    <row r="5" spans="1:11" s="28" customFormat="1" ht="16.5" customHeight="1">
      <c r="A5" s="236"/>
      <c r="B5" s="242"/>
      <c r="C5" s="243"/>
      <c r="D5" s="234"/>
      <c r="E5" s="234"/>
      <c r="F5" s="236"/>
      <c r="G5" s="238"/>
      <c r="H5" s="235" t="s">
        <v>153</v>
      </c>
      <c r="I5" s="240" t="s">
        <v>154</v>
      </c>
      <c r="J5" s="241"/>
      <c r="K5" s="235" t="s">
        <v>155</v>
      </c>
    </row>
    <row r="6" spans="1:11" s="28" customFormat="1" ht="16.5">
      <c r="A6" s="236"/>
      <c r="B6" s="242"/>
      <c r="C6" s="243"/>
      <c r="D6" s="234"/>
      <c r="E6" s="234"/>
      <c r="F6" s="236"/>
      <c r="G6" s="238"/>
      <c r="H6" s="236"/>
      <c r="I6" s="242"/>
      <c r="J6" s="243"/>
      <c r="K6" s="236"/>
    </row>
    <row r="7" spans="1:11" s="28" customFormat="1" ht="16.5">
      <c r="A7" s="236"/>
      <c r="B7" s="242"/>
      <c r="C7" s="243"/>
      <c r="D7" s="234"/>
      <c r="E7" s="234"/>
      <c r="F7" s="236"/>
      <c r="G7" s="238"/>
      <c r="H7" s="236"/>
      <c r="I7" s="242"/>
      <c r="J7" s="243"/>
      <c r="K7" s="236"/>
    </row>
    <row r="8" spans="1:12" s="28" customFormat="1" ht="9.75" customHeight="1">
      <c r="A8" s="237"/>
      <c r="B8" s="244"/>
      <c r="C8" s="245"/>
      <c r="D8" s="234"/>
      <c r="E8" s="234"/>
      <c r="F8" s="237"/>
      <c r="G8" s="238"/>
      <c r="H8" s="237"/>
      <c r="I8" s="244"/>
      <c r="J8" s="245"/>
      <c r="K8" s="237"/>
      <c r="L8" s="204" t="s">
        <v>163</v>
      </c>
    </row>
    <row r="9" spans="1:11" s="28" customFormat="1" ht="16.5">
      <c r="A9" s="39" t="s">
        <v>10</v>
      </c>
      <c r="B9" s="232">
        <v>1</v>
      </c>
      <c r="C9" s="233"/>
      <c r="D9" s="39">
        <v>2</v>
      </c>
      <c r="E9" s="39">
        <v>3</v>
      </c>
      <c r="F9" s="39">
        <v>4</v>
      </c>
      <c r="G9" s="39">
        <v>5</v>
      </c>
      <c r="H9" s="39">
        <v>6</v>
      </c>
      <c r="I9" s="232">
        <v>7</v>
      </c>
      <c r="J9" s="233"/>
      <c r="K9" s="39">
        <v>8</v>
      </c>
    </row>
    <row r="10" spans="1:15" s="7" customFormat="1" ht="27.75" customHeight="1">
      <c r="A10" s="26" t="s">
        <v>25</v>
      </c>
      <c r="B10" s="44">
        <v>136200</v>
      </c>
      <c r="C10" s="44">
        <v>137400</v>
      </c>
      <c r="D10" s="185">
        <v>11037.62</v>
      </c>
      <c r="E10" s="186">
        <v>11174.86</v>
      </c>
      <c r="F10" s="186">
        <v>44125.89</v>
      </c>
      <c r="G10" s="186">
        <v>39527.66446</v>
      </c>
      <c r="H10" s="50">
        <f>E10/D10*100</f>
        <v>101.24338399038923</v>
      </c>
      <c r="I10" s="50">
        <f>F10/B10*100</f>
        <v>32.397863436123345</v>
      </c>
      <c r="J10" s="50">
        <f>F10/C10*100</f>
        <v>32.114912663755455</v>
      </c>
      <c r="K10" s="50">
        <f>F10/G10*100</f>
        <v>111.63293000691496</v>
      </c>
      <c r="L10" s="52"/>
      <c r="M10" s="7">
        <v>11350</v>
      </c>
      <c r="N10" s="28">
        <f>M10/E10*100</f>
        <v>101.56726795682451</v>
      </c>
      <c r="O10" s="269">
        <f>M10+F10</f>
        <v>55475.89</v>
      </c>
    </row>
    <row r="11" spans="1:14" s="7" customFormat="1" ht="27.75" customHeight="1">
      <c r="A11" s="10" t="s">
        <v>26</v>
      </c>
      <c r="B11" s="45"/>
      <c r="C11" s="45"/>
      <c r="D11" s="187"/>
      <c r="E11" s="187"/>
      <c r="F11" s="187"/>
      <c r="G11" s="187"/>
      <c r="H11" s="51"/>
      <c r="I11" s="51"/>
      <c r="J11" s="51"/>
      <c r="K11" s="51"/>
      <c r="L11" s="53"/>
      <c r="N11" s="28"/>
    </row>
    <row r="12" spans="1:12" s="8" customFormat="1" ht="27.75" customHeight="1">
      <c r="A12" s="9" t="s">
        <v>0</v>
      </c>
      <c r="B12" s="47"/>
      <c r="C12" s="47"/>
      <c r="D12" s="188">
        <v>793.2</v>
      </c>
      <c r="E12" s="189">
        <v>800.6300000000001</v>
      </c>
      <c r="F12" s="189">
        <v>3197.08</v>
      </c>
      <c r="G12" s="189">
        <v>3059.37</v>
      </c>
      <c r="H12" s="201">
        <f aca="true" t="shared" si="0" ref="H12:H19">E12/D12*100</f>
        <v>100.93671205244578</v>
      </c>
      <c r="I12" s="201"/>
      <c r="J12" s="201"/>
      <c r="K12" s="201">
        <f aca="true" t="shared" si="1" ref="K12:K19">F12/G12*100</f>
        <v>104.50125352605275</v>
      </c>
      <c r="L12" s="54">
        <f>E12/$E$10*100</f>
        <v>7.164564030332371</v>
      </c>
    </row>
    <row r="13" spans="1:12" s="8" customFormat="1" ht="27.75" customHeight="1">
      <c r="A13" s="9" t="s">
        <v>1</v>
      </c>
      <c r="B13" s="47"/>
      <c r="C13" s="47"/>
      <c r="D13" s="190">
        <v>10011.53</v>
      </c>
      <c r="E13" s="190">
        <v>10138.439999999999</v>
      </c>
      <c r="F13" s="190">
        <v>39974.35</v>
      </c>
      <c r="G13" s="190">
        <v>35566.47446</v>
      </c>
      <c r="H13" s="201">
        <f t="shared" si="0"/>
        <v>101.26763841290989</v>
      </c>
      <c r="I13" s="201"/>
      <c r="J13" s="201"/>
      <c r="K13" s="201">
        <f t="shared" si="1"/>
        <v>112.39334403233399</v>
      </c>
      <c r="L13" s="54">
        <f>E13/$E$10*100</f>
        <v>90.7254319069769</v>
      </c>
    </row>
    <row r="14" spans="1:12" s="8" customFormat="1" ht="27.75" customHeight="1">
      <c r="A14" s="9" t="s">
        <v>2</v>
      </c>
      <c r="B14" s="47"/>
      <c r="C14" s="47"/>
      <c r="D14" s="188">
        <v>232.89</v>
      </c>
      <c r="E14" s="189">
        <v>235.79</v>
      </c>
      <c r="F14" s="189">
        <v>954.4599999999999</v>
      </c>
      <c r="G14" s="189">
        <v>901.82</v>
      </c>
      <c r="H14" s="201">
        <f t="shared" si="0"/>
        <v>101.24522306668385</v>
      </c>
      <c r="I14" s="201"/>
      <c r="J14" s="201"/>
      <c r="K14" s="201">
        <f t="shared" si="1"/>
        <v>105.83708500587699</v>
      </c>
      <c r="L14" s="54">
        <f>E14/$E$10*100</f>
        <v>2.110004062690718</v>
      </c>
    </row>
    <row r="15" spans="1:12" ht="27.75" customHeight="1">
      <c r="A15" s="4" t="s">
        <v>27</v>
      </c>
      <c r="B15" s="45"/>
      <c r="C15" s="45"/>
      <c r="D15" s="187"/>
      <c r="E15" s="187"/>
      <c r="F15" s="187"/>
      <c r="G15" s="187"/>
      <c r="H15" s="201"/>
      <c r="I15" s="201"/>
      <c r="J15" s="201"/>
      <c r="K15" s="201"/>
      <c r="L15" s="28"/>
    </row>
    <row r="16" spans="1:11" ht="27.75" customHeight="1">
      <c r="A16" s="3" t="s">
        <v>3</v>
      </c>
      <c r="B16" s="46"/>
      <c r="C16" s="46"/>
      <c r="D16" s="191">
        <v>8481.95</v>
      </c>
      <c r="E16" s="191">
        <v>8584.022362</v>
      </c>
      <c r="F16" s="191">
        <v>34032.964362</v>
      </c>
      <c r="G16" s="200">
        <v>30475.291</v>
      </c>
      <c r="H16" s="201">
        <f t="shared" si="0"/>
        <v>101.20340678735431</v>
      </c>
      <c r="I16" s="201"/>
      <c r="J16" s="201"/>
      <c r="K16" s="201">
        <f t="shared" si="1"/>
        <v>111.67396026505538</v>
      </c>
    </row>
    <row r="17" spans="1:11" ht="27.75" customHeight="1">
      <c r="A17" s="3" t="s">
        <v>4</v>
      </c>
      <c r="B17" s="46"/>
      <c r="C17" s="46"/>
      <c r="D17" s="191">
        <v>938.04</v>
      </c>
      <c r="E17" s="191">
        <v>950.42</v>
      </c>
      <c r="F17" s="191">
        <v>3719.691</v>
      </c>
      <c r="G17" s="200">
        <v>3367.62</v>
      </c>
      <c r="H17" s="201">
        <f t="shared" si="0"/>
        <v>101.31977314400238</v>
      </c>
      <c r="I17" s="201"/>
      <c r="J17" s="201"/>
      <c r="K17" s="201">
        <f t="shared" si="1"/>
        <v>110.45459404564649</v>
      </c>
    </row>
    <row r="18" spans="1:11" ht="27.75" customHeight="1">
      <c r="A18" s="6" t="s">
        <v>6</v>
      </c>
      <c r="B18" s="46"/>
      <c r="C18" s="46"/>
      <c r="D18" s="191">
        <v>6.45</v>
      </c>
      <c r="E18" s="191">
        <v>6.52</v>
      </c>
      <c r="F18" s="191">
        <v>26.184</v>
      </c>
      <c r="G18" s="200">
        <v>24.196</v>
      </c>
      <c r="H18" s="201">
        <f t="shared" si="0"/>
        <v>101.08527131782945</v>
      </c>
      <c r="I18" s="201"/>
      <c r="J18" s="201"/>
      <c r="K18" s="201">
        <f t="shared" si="1"/>
        <v>108.21623408827905</v>
      </c>
    </row>
    <row r="19" spans="1:11" ht="27.75" customHeight="1">
      <c r="A19" s="5" t="s">
        <v>5</v>
      </c>
      <c r="B19" s="48"/>
      <c r="C19" s="48"/>
      <c r="D19" s="192">
        <v>1611.18</v>
      </c>
      <c r="E19" s="192">
        <v>1633.8976380000001</v>
      </c>
      <c r="F19" s="192">
        <v>6347.050638000001</v>
      </c>
      <c r="G19" s="192">
        <v>5660.55746</v>
      </c>
      <c r="H19" s="202">
        <f t="shared" si="0"/>
        <v>101.41</v>
      </c>
      <c r="I19" s="202"/>
      <c r="J19" s="202"/>
      <c r="K19" s="202">
        <f t="shared" si="1"/>
        <v>112.12766026758078</v>
      </c>
    </row>
    <row r="20" ht="16.5">
      <c r="A20" s="80" t="s">
        <v>110</v>
      </c>
    </row>
    <row r="21" ht="16.5" hidden="1">
      <c r="F21" s="205">
        <f>F16/$F$10*100</f>
        <v>77.12697548310074</v>
      </c>
    </row>
    <row r="22" ht="16.5" hidden="1">
      <c r="F22" s="205">
        <f>F17/$F$10*100</f>
        <v>8.429724590257557</v>
      </c>
    </row>
    <row r="23" ht="16.5" hidden="1">
      <c r="F23" s="205">
        <f>F18/$F$10*100</f>
        <v>0.05933931304275109</v>
      </c>
    </row>
    <row r="24" ht="16.5" hidden="1">
      <c r="F24" s="205">
        <f>F19/$F$10*100</f>
        <v>14.383960613598957</v>
      </c>
    </row>
  </sheetData>
  <sheetProtection/>
  <mergeCells count="12">
    <mergeCell ref="J3:K3"/>
    <mergeCell ref="K5:K8"/>
    <mergeCell ref="D4:D8"/>
    <mergeCell ref="B4:C8"/>
    <mergeCell ref="F4:F8"/>
    <mergeCell ref="I5:J8"/>
    <mergeCell ref="I9:J9"/>
    <mergeCell ref="B9:C9"/>
    <mergeCell ref="E4:E8"/>
    <mergeCell ref="A4:A8"/>
    <mergeCell ref="G4:G8"/>
    <mergeCell ref="H5:H8"/>
  </mergeCells>
  <printOptions/>
  <pageMargins left="0.5118110236220472" right="0.15748031496062992" top="0.6299212598425197" bottom="0.4724409448818898" header="0.2755905511811024" footer="0.15748031496062992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6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9" sqref="H9"/>
    </sheetView>
  </sheetViews>
  <sheetFormatPr defaultColWidth="8.72265625" defaultRowHeight="16.5"/>
  <cols>
    <col min="1" max="1" width="34.0859375" style="56" customWidth="1"/>
    <col min="2" max="2" width="6.0859375" style="58" bestFit="1" customWidth="1"/>
    <col min="3" max="4" width="5.90625" style="56" bestFit="1" customWidth="1"/>
    <col min="5" max="5" width="6.90625" style="56" customWidth="1"/>
    <col min="6" max="6" width="8.6328125" style="56" customWidth="1"/>
    <col min="7" max="7" width="6.8125" style="56" customWidth="1"/>
    <col min="8" max="8" width="8.36328125" style="56" customWidth="1"/>
    <col min="9" max="9" width="7.36328125" style="56" customWidth="1"/>
    <col min="10" max="10" width="8.36328125" style="56" customWidth="1"/>
    <col min="11" max="11" width="6.453125" style="56" customWidth="1"/>
    <col min="12" max="12" width="6.453125" style="56" bestFit="1" customWidth="1"/>
    <col min="13" max="13" width="4.18359375" style="56" hidden="1" customWidth="1"/>
    <col min="14" max="14" width="5.8125" style="56" hidden="1" customWidth="1"/>
    <col min="15" max="15" width="6.36328125" style="56" customWidth="1"/>
    <col min="16" max="16" width="6.453125" style="56" customWidth="1"/>
    <col min="17" max="17" width="8.6328125" style="56" hidden="1" customWidth="1"/>
    <col min="18" max="18" width="9.18359375" style="56" hidden="1" customWidth="1"/>
    <col min="19" max="16384" width="8.90625" style="56" customWidth="1"/>
  </cols>
  <sheetData>
    <row r="1" spans="1:6" ht="16.5">
      <c r="A1" s="55" t="s">
        <v>7</v>
      </c>
      <c r="B1" s="60"/>
      <c r="C1" s="55"/>
      <c r="D1" s="55"/>
      <c r="E1" s="55"/>
      <c r="F1" s="55"/>
    </row>
    <row r="2" spans="1:17" ht="18.75">
      <c r="A2" s="252" t="s">
        <v>156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57"/>
      <c r="Q2" s="129"/>
    </row>
    <row r="3" spans="10:17" ht="16.5">
      <c r="J3" s="100"/>
      <c r="Q3" s="129"/>
    </row>
    <row r="4" spans="1:17" s="70" customFormat="1" ht="30" customHeight="1">
      <c r="A4" s="255" t="s">
        <v>13</v>
      </c>
      <c r="B4" s="255" t="s">
        <v>33</v>
      </c>
      <c r="C4" s="260" t="s">
        <v>109</v>
      </c>
      <c r="D4" s="261"/>
      <c r="E4" s="249" t="s">
        <v>157</v>
      </c>
      <c r="F4" s="249"/>
      <c r="G4" s="249" t="s">
        <v>158</v>
      </c>
      <c r="H4" s="249"/>
      <c r="I4" s="249" t="s">
        <v>145</v>
      </c>
      <c r="J4" s="249"/>
      <c r="K4" s="246" t="s">
        <v>9</v>
      </c>
      <c r="L4" s="247"/>
      <c r="M4" s="247"/>
      <c r="N4" s="247"/>
      <c r="O4" s="247"/>
      <c r="P4" s="248"/>
      <c r="Q4" s="129"/>
    </row>
    <row r="5" spans="1:17" s="70" customFormat="1" ht="36" customHeight="1">
      <c r="A5" s="256"/>
      <c r="B5" s="256"/>
      <c r="C5" s="262"/>
      <c r="D5" s="263"/>
      <c r="E5" s="253" t="s">
        <v>54</v>
      </c>
      <c r="F5" s="253" t="s">
        <v>60</v>
      </c>
      <c r="G5" s="253" t="s">
        <v>54</v>
      </c>
      <c r="H5" s="253" t="s">
        <v>60</v>
      </c>
      <c r="I5" s="253" t="s">
        <v>54</v>
      </c>
      <c r="J5" s="253" t="s">
        <v>60</v>
      </c>
      <c r="K5" s="250" t="s">
        <v>159</v>
      </c>
      <c r="L5" s="251"/>
      <c r="M5" s="250" t="s">
        <v>87</v>
      </c>
      <c r="N5" s="251"/>
      <c r="O5" s="250" t="s">
        <v>160</v>
      </c>
      <c r="P5" s="251"/>
      <c r="Q5" s="207" t="s">
        <v>164</v>
      </c>
    </row>
    <row r="6" spans="1:17" s="59" customFormat="1" ht="16.5">
      <c r="A6" s="257"/>
      <c r="B6" s="257"/>
      <c r="C6" s="264"/>
      <c r="D6" s="265"/>
      <c r="E6" s="254"/>
      <c r="F6" s="254"/>
      <c r="G6" s="254"/>
      <c r="H6" s="254"/>
      <c r="I6" s="254"/>
      <c r="J6" s="254"/>
      <c r="K6" s="85" t="s">
        <v>54</v>
      </c>
      <c r="L6" s="85" t="s">
        <v>60</v>
      </c>
      <c r="M6" s="85" t="s">
        <v>54</v>
      </c>
      <c r="N6" s="85" t="s">
        <v>60</v>
      </c>
      <c r="O6" s="85" t="s">
        <v>54</v>
      </c>
      <c r="P6" s="85" t="s">
        <v>60</v>
      </c>
      <c r="Q6" s="130"/>
    </row>
    <row r="7" spans="1:17" s="59" customFormat="1" ht="16.5">
      <c r="A7" s="38" t="s">
        <v>10</v>
      </c>
      <c r="B7" s="38" t="s">
        <v>11</v>
      </c>
      <c r="C7" s="258">
        <v>1</v>
      </c>
      <c r="D7" s="259"/>
      <c r="E7" s="258">
        <v>2</v>
      </c>
      <c r="F7" s="259"/>
      <c r="G7" s="258">
        <v>3</v>
      </c>
      <c r="H7" s="259"/>
      <c r="I7" s="258">
        <v>4</v>
      </c>
      <c r="J7" s="259"/>
      <c r="K7" s="258">
        <v>4</v>
      </c>
      <c r="L7" s="259"/>
      <c r="M7" s="258">
        <v>8</v>
      </c>
      <c r="N7" s="259"/>
      <c r="O7" s="258">
        <v>5</v>
      </c>
      <c r="P7" s="259"/>
      <c r="Q7" s="131"/>
    </row>
    <row r="8" spans="1:17" ht="21" customHeight="1">
      <c r="A8" s="141" t="s">
        <v>61</v>
      </c>
      <c r="B8" s="142"/>
      <c r="C8" s="143"/>
      <c r="D8" s="144"/>
      <c r="E8" s="66"/>
      <c r="F8" s="106"/>
      <c r="G8" s="106"/>
      <c r="H8" s="106"/>
      <c r="I8" s="101"/>
      <c r="J8" s="102"/>
      <c r="K8" s="65"/>
      <c r="L8" s="65"/>
      <c r="M8" s="65"/>
      <c r="N8" s="65"/>
      <c r="O8" s="65"/>
      <c r="P8" s="65"/>
      <c r="Q8" s="129"/>
    </row>
    <row r="9" spans="1:18" ht="21" customHeight="1">
      <c r="A9" s="145" t="s">
        <v>84</v>
      </c>
      <c r="B9" s="146" t="s">
        <v>71</v>
      </c>
      <c r="C9" s="107">
        <v>15800</v>
      </c>
      <c r="D9" s="107">
        <v>16200</v>
      </c>
      <c r="E9" s="107"/>
      <c r="F9" s="118">
        <f>1250567/1000</f>
        <v>1250.567</v>
      </c>
      <c r="G9" s="108"/>
      <c r="H9" s="108">
        <f>1295360/1000</f>
        <v>1295.36</v>
      </c>
      <c r="I9" s="108"/>
      <c r="J9" s="108">
        <f>4714295/1000</f>
        <v>4714.295</v>
      </c>
      <c r="K9" s="113"/>
      <c r="L9" s="214">
        <f>H9/F9*100</f>
        <v>103.5818152885851</v>
      </c>
      <c r="M9" s="214"/>
      <c r="N9" s="214"/>
      <c r="O9" s="214"/>
      <c r="P9" s="214">
        <v>104.70170985804634</v>
      </c>
      <c r="Q9" s="194">
        <f>J9/P9*100</f>
        <v>4502.596</v>
      </c>
      <c r="R9" s="195">
        <f>J9/Q9*100</f>
        <v>104.70170985804634</v>
      </c>
    </row>
    <row r="10" spans="1:18" s="67" customFormat="1" ht="21" customHeight="1">
      <c r="A10" s="147" t="s">
        <v>62</v>
      </c>
      <c r="B10" s="148" t="s">
        <v>71</v>
      </c>
      <c r="C10" s="109"/>
      <c r="D10" s="109"/>
      <c r="E10" s="109"/>
      <c r="F10" s="110">
        <f>200962/1000</f>
        <v>200.962</v>
      </c>
      <c r="G10" s="110"/>
      <c r="H10" s="110">
        <f>207916/1000</f>
        <v>207.916</v>
      </c>
      <c r="I10" s="110"/>
      <c r="J10" s="110">
        <f>747077/1000</f>
        <v>747.077</v>
      </c>
      <c r="K10" s="113"/>
      <c r="L10" s="215">
        <f aca="true" t="shared" si="0" ref="L10:L35">H10/F10*100</f>
        <v>103.46035568913526</v>
      </c>
      <c r="M10" s="215"/>
      <c r="N10" s="215"/>
      <c r="O10" s="215"/>
      <c r="P10" s="215">
        <v>102.9591857828984</v>
      </c>
      <c r="Q10" s="194">
        <f>Q9-Q13</f>
        <v>725.605</v>
      </c>
      <c r="R10" s="195">
        <f>J10/Q10*100</f>
        <v>102.9591857828984</v>
      </c>
    </row>
    <row r="11" spans="1:18" ht="21" customHeight="1" hidden="1">
      <c r="A11" s="149" t="s">
        <v>64</v>
      </c>
      <c r="B11" s="150" t="s">
        <v>71</v>
      </c>
      <c r="C11" s="111"/>
      <c r="D11" s="111"/>
      <c r="E11" s="111"/>
      <c r="F11" s="112"/>
      <c r="G11" s="112"/>
      <c r="H11" s="112"/>
      <c r="I11" s="112"/>
      <c r="J11" s="112"/>
      <c r="K11" s="113"/>
      <c r="L11" s="215" t="e">
        <f t="shared" si="0"/>
        <v>#DIV/0!</v>
      </c>
      <c r="M11" s="215"/>
      <c r="N11" s="215"/>
      <c r="O11" s="215"/>
      <c r="P11" s="215"/>
      <c r="Q11" s="194" t="e">
        <f>J11/P11*100</f>
        <v>#DIV/0!</v>
      </c>
      <c r="R11" s="195" t="e">
        <f>J11/Q11*100</f>
        <v>#DIV/0!</v>
      </c>
    </row>
    <row r="12" spans="1:18" ht="21" customHeight="1" hidden="1">
      <c r="A12" s="149" t="s">
        <v>63</v>
      </c>
      <c r="B12" s="150" t="s">
        <v>71</v>
      </c>
      <c r="C12" s="111"/>
      <c r="D12" s="111"/>
      <c r="E12" s="111"/>
      <c r="F12" s="112"/>
      <c r="G12" s="112"/>
      <c r="H12" s="112"/>
      <c r="I12" s="112"/>
      <c r="J12" s="112"/>
      <c r="K12" s="113"/>
      <c r="L12" s="215" t="e">
        <f t="shared" si="0"/>
        <v>#DIV/0!</v>
      </c>
      <c r="M12" s="215"/>
      <c r="N12" s="215"/>
      <c r="O12" s="215"/>
      <c r="P12" s="215"/>
      <c r="Q12" s="194" t="e">
        <f>J12/P12*100</f>
        <v>#DIV/0!</v>
      </c>
      <c r="R12" s="195" t="e">
        <f>J12/Q12*100</f>
        <v>#DIV/0!</v>
      </c>
    </row>
    <row r="13" spans="1:18" ht="21" customHeight="1">
      <c r="A13" s="149" t="s">
        <v>55</v>
      </c>
      <c r="B13" s="150" t="s">
        <v>71</v>
      </c>
      <c r="C13" s="111"/>
      <c r="D13" s="111"/>
      <c r="E13" s="111"/>
      <c r="F13" s="113">
        <f>1049605/1000</f>
        <v>1049.605</v>
      </c>
      <c r="G13" s="113"/>
      <c r="H13" s="113">
        <f>1087444/1000</f>
        <v>1087.444</v>
      </c>
      <c r="I13" s="113"/>
      <c r="J13" s="113">
        <f>3967218/1000</f>
        <v>3967.218</v>
      </c>
      <c r="K13" s="113"/>
      <c r="L13" s="215">
        <f t="shared" si="0"/>
        <v>103.60507047889445</v>
      </c>
      <c r="M13" s="215"/>
      <c r="N13" s="215"/>
      <c r="O13" s="215"/>
      <c r="P13" s="215">
        <v>105.03646950707588</v>
      </c>
      <c r="Q13" s="194">
        <f>J13/P13*100</f>
        <v>3776.9909999999995</v>
      </c>
      <c r="R13" s="195">
        <f>J13/Q13*100</f>
        <v>105.03646950707588</v>
      </c>
    </row>
    <row r="14" spans="1:17" ht="21" customHeight="1">
      <c r="A14" s="145" t="s">
        <v>85</v>
      </c>
      <c r="B14" s="151"/>
      <c r="C14" s="111"/>
      <c r="D14" s="111"/>
      <c r="E14" s="111"/>
      <c r="F14" s="193"/>
      <c r="G14" s="193"/>
      <c r="H14" s="193"/>
      <c r="I14" s="193"/>
      <c r="J14" s="193"/>
      <c r="K14" s="113"/>
      <c r="L14" s="215"/>
      <c r="M14" s="215"/>
      <c r="N14" s="215"/>
      <c r="O14" s="215"/>
      <c r="P14" s="215"/>
      <c r="Q14" s="194"/>
    </row>
    <row r="15" spans="1:16" s="64" customFormat="1" ht="24" customHeight="1">
      <c r="A15" s="81" t="s">
        <v>94</v>
      </c>
      <c r="B15" s="86" t="s">
        <v>56</v>
      </c>
      <c r="C15" s="111"/>
      <c r="D15" s="111"/>
      <c r="E15" s="71"/>
      <c r="F15" s="99">
        <v>229111</v>
      </c>
      <c r="G15" s="99"/>
      <c r="H15" s="99">
        <v>244461.437</v>
      </c>
      <c r="I15" s="99"/>
      <c r="J15" s="99">
        <v>918994.437</v>
      </c>
      <c r="K15" s="113"/>
      <c r="L15" s="215">
        <f t="shared" si="0"/>
        <v>106.69999999999999</v>
      </c>
      <c r="M15" s="215"/>
      <c r="N15" s="215"/>
      <c r="O15" s="215"/>
      <c r="P15" s="215">
        <v>116.08169940089354</v>
      </c>
    </row>
    <row r="16" spans="1:16" s="64" customFormat="1" ht="24" customHeight="1">
      <c r="A16" s="81" t="s">
        <v>95</v>
      </c>
      <c r="B16" s="86" t="s">
        <v>56</v>
      </c>
      <c r="C16" s="111"/>
      <c r="D16" s="111"/>
      <c r="E16" s="71"/>
      <c r="F16" s="99">
        <v>141673</v>
      </c>
      <c r="G16" s="99"/>
      <c r="H16" s="99">
        <v>151731.783</v>
      </c>
      <c r="I16" s="99"/>
      <c r="J16" s="99">
        <v>542805.783</v>
      </c>
      <c r="K16" s="113"/>
      <c r="L16" s="215">
        <f t="shared" si="0"/>
        <v>107.1</v>
      </c>
      <c r="M16" s="215"/>
      <c r="N16" s="215"/>
      <c r="O16" s="215"/>
      <c r="P16" s="215">
        <v>101.38985234372812</v>
      </c>
    </row>
    <row r="17" spans="1:16" s="64" customFormat="1" ht="24" customHeight="1">
      <c r="A17" s="81" t="s">
        <v>96</v>
      </c>
      <c r="B17" s="86" t="s">
        <v>56</v>
      </c>
      <c r="C17" s="111"/>
      <c r="D17" s="111"/>
      <c r="E17" s="71"/>
      <c r="F17" s="99">
        <v>98518</v>
      </c>
      <c r="G17" s="99"/>
      <c r="H17" s="99">
        <v>103739.454</v>
      </c>
      <c r="I17" s="99"/>
      <c r="J17" s="99">
        <v>366712.454</v>
      </c>
      <c r="K17" s="113"/>
      <c r="L17" s="215">
        <f t="shared" si="0"/>
        <v>105.3</v>
      </c>
      <c r="M17" s="215"/>
      <c r="N17" s="215"/>
      <c r="O17" s="215"/>
      <c r="P17" s="215">
        <v>104.7238217899255</v>
      </c>
    </row>
    <row r="18" spans="1:16" s="64" customFormat="1" ht="24" customHeight="1">
      <c r="A18" s="81" t="s">
        <v>93</v>
      </c>
      <c r="B18" s="86" t="s">
        <v>56</v>
      </c>
      <c r="C18" s="111"/>
      <c r="D18" s="111"/>
      <c r="E18" s="72"/>
      <c r="F18" s="99">
        <v>101405</v>
      </c>
      <c r="G18" s="99"/>
      <c r="H18" s="99">
        <v>105359.795</v>
      </c>
      <c r="I18" s="99"/>
      <c r="J18" s="99">
        <v>364111.795</v>
      </c>
      <c r="K18" s="113"/>
      <c r="L18" s="215">
        <f t="shared" si="0"/>
        <v>103.89999999999999</v>
      </c>
      <c r="M18" s="215"/>
      <c r="N18" s="215"/>
      <c r="O18" s="215"/>
      <c r="P18" s="215">
        <v>103.07948696897806</v>
      </c>
    </row>
    <row r="19" spans="1:16" s="64" customFormat="1" ht="24" customHeight="1">
      <c r="A19" s="83" t="s">
        <v>106</v>
      </c>
      <c r="B19" s="86" t="s">
        <v>56</v>
      </c>
      <c r="C19" s="111"/>
      <c r="D19" s="111"/>
      <c r="E19" s="72"/>
      <c r="F19" s="99">
        <v>83337</v>
      </c>
      <c r="G19" s="99"/>
      <c r="H19" s="99">
        <v>88170.546</v>
      </c>
      <c r="I19" s="99"/>
      <c r="J19" s="99">
        <v>306539.546</v>
      </c>
      <c r="K19" s="113"/>
      <c r="L19" s="215">
        <f t="shared" si="0"/>
        <v>105.80000000000001</v>
      </c>
      <c r="M19" s="215"/>
      <c r="N19" s="215"/>
      <c r="O19" s="215"/>
      <c r="P19" s="215">
        <v>102.17371824357204</v>
      </c>
    </row>
    <row r="20" spans="1:16" s="64" customFormat="1" ht="24" customHeight="1">
      <c r="A20" s="83" t="s">
        <v>107</v>
      </c>
      <c r="B20" s="86" t="s">
        <v>56</v>
      </c>
      <c r="C20" s="111"/>
      <c r="D20" s="111"/>
      <c r="E20" s="71"/>
      <c r="F20" s="99">
        <v>70006</v>
      </c>
      <c r="G20" s="99"/>
      <c r="H20" s="99">
        <v>73436.29400000001</v>
      </c>
      <c r="I20" s="99"/>
      <c r="J20" s="99">
        <v>246091.294</v>
      </c>
      <c r="K20" s="113"/>
      <c r="L20" s="215">
        <f t="shared" si="0"/>
        <v>104.90000000000002</v>
      </c>
      <c r="M20" s="215"/>
      <c r="N20" s="215"/>
      <c r="O20" s="215"/>
      <c r="P20" s="215">
        <v>106.43580711990346</v>
      </c>
    </row>
    <row r="21" spans="1:16" s="64" customFormat="1" ht="24" customHeight="1">
      <c r="A21" s="82" t="s">
        <v>80</v>
      </c>
      <c r="B21" s="86" t="s">
        <v>12</v>
      </c>
      <c r="C21" s="111"/>
      <c r="D21" s="111"/>
      <c r="E21" s="72">
        <v>31933</v>
      </c>
      <c r="F21" s="72">
        <v>50022</v>
      </c>
      <c r="G21" s="99">
        <v>33753.181000000004</v>
      </c>
      <c r="H21" s="99">
        <v>52873.25400000001</v>
      </c>
      <c r="I21" s="103">
        <v>118732.18100000001</v>
      </c>
      <c r="J21" s="103">
        <v>188163.25400000002</v>
      </c>
      <c r="K21" s="113">
        <f>G21/E21*100</f>
        <v>105.70000000000002</v>
      </c>
      <c r="L21" s="215">
        <f t="shared" si="0"/>
        <v>105.70000000000002</v>
      </c>
      <c r="M21" s="215"/>
      <c r="N21" s="215"/>
      <c r="O21" s="215">
        <v>164.43078467759807</v>
      </c>
      <c r="P21" s="215">
        <v>128.1643807811244</v>
      </c>
    </row>
    <row r="22" spans="1:16" s="64" customFormat="1" ht="24" customHeight="1">
      <c r="A22" s="81" t="s">
        <v>92</v>
      </c>
      <c r="B22" s="86" t="s">
        <v>56</v>
      </c>
      <c r="C22" s="111"/>
      <c r="D22" s="111"/>
      <c r="E22" s="71"/>
      <c r="F22" s="99">
        <v>42844</v>
      </c>
      <c r="G22" s="99"/>
      <c r="H22" s="99">
        <v>44600.60399999999</v>
      </c>
      <c r="I22" s="99"/>
      <c r="J22" s="99">
        <v>164117.604</v>
      </c>
      <c r="K22" s="113"/>
      <c r="L22" s="215">
        <f t="shared" si="0"/>
        <v>104.1</v>
      </c>
      <c r="M22" s="215"/>
      <c r="N22" s="215"/>
      <c r="O22" s="215"/>
      <c r="P22" s="215">
        <v>86.17811594202898</v>
      </c>
    </row>
    <row r="23" spans="1:16" s="64" customFormat="1" ht="24" customHeight="1">
      <c r="A23" s="83" t="s">
        <v>108</v>
      </c>
      <c r="B23" s="86" t="s">
        <v>56</v>
      </c>
      <c r="C23" s="111"/>
      <c r="D23" s="111"/>
      <c r="E23" s="71"/>
      <c r="F23" s="99">
        <v>39291</v>
      </c>
      <c r="G23" s="99"/>
      <c r="H23" s="99">
        <v>41530.587</v>
      </c>
      <c r="I23" s="99"/>
      <c r="J23" s="99">
        <v>137805.587</v>
      </c>
      <c r="K23" s="113"/>
      <c r="L23" s="215">
        <f t="shared" si="0"/>
        <v>105.69999999999999</v>
      </c>
      <c r="M23" s="215"/>
      <c r="N23" s="215"/>
      <c r="O23" s="215"/>
      <c r="P23" s="215">
        <v>104.85412855903702</v>
      </c>
    </row>
    <row r="24" spans="1:16" s="64" customFormat="1" ht="24" customHeight="1">
      <c r="A24" s="81" t="s">
        <v>88</v>
      </c>
      <c r="B24" s="86" t="s">
        <v>56</v>
      </c>
      <c r="C24" s="111"/>
      <c r="D24" s="111"/>
      <c r="E24" s="72"/>
      <c r="F24" s="99">
        <v>32525</v>
      </c>
      <c r="G24" s="99"/>
      <c r="H24" s="99">
        <v>33338.125</v>
      </c>
      <c r="I24" s="99"/>
      <c r="J24" s="99">
        <v>104658.125</v>
      </c>
      <c r="K24" s="113"/>
      <c r="L24" s="215">
        <f t="shared" si="0"/>
        <v>102.49999999999999</v>
      </c>
      <c r="M24" s="215"/>
      <c r="N24" s="215"/>
      <c r="O24" s="215"/>
      <c r="P24" s="215">
        <v>110.71536248135492</v>
      </c>
    </row>
    <row r="25" spans="1:16" s="64" customFormat="1" ht="24" customHeight="1">
      <c r="A25" s="81" t="s">
        <v>78</v>
      </c>
      <c r="B25" s="86" t="s">
        <v>56</v>
      </c>
      <c r="C25" s="111"/>
      <c r="D25" s="111"/>
      <c r="E25" s="71"/>
      <c r="F25" s="99">
        <v>26098</v>
      </c>
      <c r="G25" s="99"/>
      <c r="H25" s="99">
        <v>27115.822</v>
      </c>
      <c r="I25" s="99"/>
      <c r="J25" s="99">
        <v>89912.822</v>
      </c>
      <c r="K25" s="113"/>
      <c r="L25" s="215">
        <f t="shared" si="0"/>
        <v>103.89999999999999</v>
      </c>
      <c r="M25" s="215"/>
      <c r="N25" s="215"/>
      <c r="O25" s="215"/>
      <c r="P25" s="215">
        <v>104.06215293450458</v>
      </c>
    </row>
    <row r="26" spans="1:16" s="105" customFormat="1" ht="24" customHeight="1">
      <c r="A26" s="82" t="s">
        <v>86</v>
      </c>
      <c r="B26" s="86" t="s">
        <v>12</v>
      </c>
      <c r="C26" s="111"/>
      <c r="D26" s="111"/>
      <c r="E26" s="72">
        <v>2439</v>
      </c>
      <c r="F26" s="72">
        <v>18566</v>
      </c>
      <c r="G26" s="99">
        <v>2534.121</v>
      </c>
      <c r="H26" s="99">
        <v>19290.074</v>
      </c>
      <c r="I26" s="99">
        <v>8740.121</v>
      </c>
      <c r="J26" s="99">
        <v>66126.074</v>
      </c>
      <c r="K26" s="113">
        <f aca="true" t="shared" si="1" ref="K26:K35">G26/E26*100</f>
        <v>103.90000000000002</v>
      </c>
      <c r="L26" s="215">
        <f t="shared" si="0"/>
        <v>103.89999999999999</v>
      </c>
      <c r="M26" s="215"/>
      <c r="N26" s="215"/>
      <c r="O26" s="215">
        <v>76.93768485915491</v>
      </c>
      <c r="P26" s="215">
        <v>83.63401967976121</v>
      </c>
    </row>
    <row r="27" spans="1:16" s="64" customFormat="1" ht="24" customHeight="1">
      <c r="A27" s="81" t="s">
        <v>65</v>
      </c>
      <c r="B27" s="86" t="s">
        <v>56</v>
      </c>
      <c r="C27" s="111"/>
      <c r="D27" s="111"/>
      <c r="E27" s="72"/>
      <c r="F27" s="72">
        <v>28258</v>
      </c>
      <c r="G27" s="99"/>
      <c r="H27" s="99">
        <v>29727.416</v>
      </c>
      <c r="I27" s="99"/>
      <c r="J27" s="99">
        <v>112560.416</v>
      </c>
      <c r="K27" s="113"/>
      <c r="L27" s="215">
        <f t="shared" si="0"/>
        <v>105.2</v>
      </c>
      <c r="M27" s="215"/>
      <c r="N27" s="215"/>
      <c r="O27" s="215"/>
      <c r="P27" s="215">
        <v>129.1215454149173</v>
      </c>
    </row>
    <row r="28" spans="1:16" s="64" customFormat="1" ht="24" customHeight="1">
      <c r="A28" s="81" t="s">
        <v>91</v>
      </c>
      <c r="B28" s="86" t="s">
        <v>12</v>
      </c>
      <c r="C28" s="111"/>
      <c r="D28" s="111"/>
      <c r="E28" s="72">
        <v>21047</v>
      </c>
      <c r="F28" s="72">
        <v>23036</v>
      </c>
      <c r="G28" s="99">
        <v>21825.738999999998</v>
      </c>
      <c r="H28" s="99">
        <v>23888.332</v>
      </c>
      <c r="I28" s="99">
        <v>117656.739</v>
      </c>
      <c r="J28" s="99">
        <v>112917.332</v>
      </c>
      <c r="K28" s="113">
        <f t="shared" si="1"/>
        <v>103.69999999999999</v>
      </c>
      <c r="L28" s="215">
        <f t="shared" si="0"/>
        <v>103.69999999999999</v>
      </c>
      <c r="M28" s="215"/>
      <c r="N28" s="215"/>
      <c r="O28" s="215">
        <v>236.14944704253057</v>
      </c>
      <c r="P28" s="215">
        <v>156.14432767299076</v>
      </c>
    </row>
    <row r="29" spans="1:16" s="64" customFormat="1" ht="24" customHeight="1">
      <c r="A29" s="82" t="s">
        <v>79</v>
      </c>
      <c r="B29" s="168" t="s">
        <v>56</v>
      </c>
      <c r="C29" s="111"/>
      <c r="D29" s="111"/>
      <c r="E29" s="71"/>
      <c r="F29" s="103">
        <v>12046</v>
      </c>
      <c r="G29" s="103"/>
      <c r="H29" s="103">
        <v>12467.61</v>
      </c>
      <c r="I29" s="103"/>
      <c r="J29" s="103">
        <v>46376.61</v>
      </c>
      <c r="K29" s="113"/>
      <c r="L29" s="215">
        <f t="shared" si="0"/>
        <v>103.50000000000001</v>
      </c>
      <c r="M29" s="215"/>
      <c r="N29" s="215"/>
      <c r="O29" s="215"/>
      <c r="P29" s="215">
        <v>94.2556551429791</v>
      </c>
    </row>
    <row r="30" spans="1:16" s="64" customFormat="1" ht="24" customHeight="1">
      <c r="A30" s="82" t="s">
        <v>66</v>
      </c>
      <c r="B30" s="86" t="s">
        <v>56</v>
      </c>
      <c r="C30" s="111"/>
      <c r="D30" s="111"/>
      <c r="E30" s="71"/>
      <c r="F30" s="72">
        <v>10647</v>
      </c>
      <c r="G30" s="99"/>
      <c r="H30" s="99">
        <v>11232.585</v>
      </c>
      <c r="I30" s="99"/>
      <c r="J30" s="99">
        <v>40809.585</v>
      </c>
      <c r="K30" s="113"/>
      <c r="L30" s="215">
        <f t="shared" si="0"/>
        <v>105.5</v>
      </c>
      <c r="M30" s="215"/>
      <c r="N30" s="215"/>
      <c r="O30" s="215"/>
      <c r="P30" s="215">
        <v>111.42244580352754</v>
      </c>
    </row>
    <row r="31" spans="1:16" s="64" customFormat="1" ht="24" customHeight="1">
      <c r="A31" s="81" t="s">
        <v>67</v>
      </c>
      <c r="B31" s="86" t="s">
        <v>12</v>
      </c>
      <c r="C31" s="111"/>
      <c r="D31" s="111"/>
      <c r="E31" s="72">
        <v>7213</v>
      </c>
      <c r="F31" s="72">
        <v>11265</v>
      </c>
      <c r="G31" s="99">
        <v>7487.094</v>
      </c>
      <c r="H31" s="99">
        <v>11693.07</v>
      </c>
      <c r="I31" s="99">
        <v>24358.094</v>
      </c>
      <c r="J31" s="99">
        <v>39118.07</v>
      </c>
      <c r="K31" s="113">
        <f t="shared" si="1"/>
        <v>103.8</v>
      </c>
      <c r="L31" s="215">
        <f t="shared" si="0"/>
        <v>103.8</v>
      </c>
      <c r="M31" s="215"/>
      <c r="N31" s="215"/>
      <c r="O31" s="215">
        <v>76.3552678599417</v>
      </c>
      <c r="P31" s="215">
        <v>69.0059095399379</v>
      </c>
    </row>
    <row r="32" spans="1:16" s="64" customFormat="1" ht="24" customHeight="1">
      <c r="A32" s="81" t="s">
        <v>89</v>
      </c>
      <c r="B32" s="86" t="s">
        <v>56</v>
      </c>
      <c r="C32" s="111"/>
      <c r="D32" s="111"/>
      <c r="E32" s="71"/>
      <c r="F32" s="72">
        <v>7264</v>
      </c>
      <c r="G32" s="99"/>
      <c r="H32" s="99">
        <v>7467.392</v>
      </c>
      <c r="I32" s="99"/>
      <c r="J32" s="99">
        <v>38795.392</v>
      </c>
      <c r="K32" s="113"/>
      <c r="L32" s="215">
        <f t="shared" si="0"/>
        <v>102.8</v>
      </c>
      <c r="M32" s="215"/>
      <c r="N32" s="215"/>
      <c r="O32" s="215"/>
      <c r="P32" s="215">
        <v>101.29345169712794</v>
      </c>
    </row>
    <row r="33" spans="1:16" s="64" customFormat="1" ht="24" customHeight="1">
      <c r="A33" s="81" t="s">
        <v>90</v>
      </c>
      <c r="B33" s="86" t="s">
        <v>56</v>
      </c>
      <c r="C33" s="111"/>
      <c r="D33" s="111"/>
      <c r="E33" s="71"/>
      <c r="F33" s="72">
        <v>7071</v>
      </c>
      <c r="G33" s="99"/>
      <c r="H33" s="99">
        <v>7389.195</v>
      </c>
      <c r="I33" s="99"/>
      <c r="J33" s="99">
        <v>29407.195</v>
      </c>
      <c r="K33" s="113"/>
      <c r="L33" s="215">
        <f t="shared" si="0"/>
        <v>104.5</v>
      </c>
      <c r="M33" s="215"/>
      <c r="N33" s="215"/>
      <c r="O33" s="215"/>
      <c r="P33" s="215">
        <v>98.40777365057056</v>
      </c>
    </row>
    <row r="34" spans="1:16" s="64" customFormat="1" ht="24" customHeight="1">
      <c r="A34" s="82" t="s">
        <v>81</v>
      </c>
      <c r="B34" s="86" t="s">
        <v>12</v>
      </c>
      <c r="C34" s="111"/>
      <c r="D34" s="111"/>
      <c r="E34" s="72">
        <v>681</v>
      </c>
      <c r="F34" s="72">
        <v>5815</v>
      </c>
      <c r="G34" s="99">
        <v>714.3690000000001</v>
      </c>
      <c r="H34" s="99">
        <v>6099.935000000001</v>
      </c>
      <c r="I34" s="99">
        <v>2562.369</v>
      </c>
      <c r="J34" s="99">
        <v>23115.935</v>
      </c>
      <c r="K34" s="113">
        <f t="shared" si="1"/>
        <v>104.90000000000002</v>
      </c>
      <c r="L34" s="215">
        <f t="shared" si="0"/>
        <v>104.90000000000002</v>
      </c>
      <c r="M34" s="215"/>
      <c r="N34" s="215"/>
      <c r="O34" s="215">
        <v>100.44566836534692</v>
      </c>
      <c r="P34" s="215">
        <v>91.13678836145719</v>
      </c>
    </row>
    <row r="35" spans="1:16" s="64" customFormat="1" ht="24" customHeight="1">
      <c r="A35" s="81" t="s">
        <v>82</v>
      </c>
      <c r="B35" s="86" t="s">
        <v>12</v>
      </c>
      <c r="C35" s="111"/>
      <c r="D35" s="111"/>
      <c r="E35" s="72">
        <v>2468</v>
      </c>
      <c r="F35" s="72">
        <v>3028</v>
      </c>
      <c r="G35" s="99">
        <v>2519.828</v>
      </c>
      <c r="H35" s="99">
        <v>3091.5879999999997</v>
      </c>
      <c r="I35" s="99">
        <v>8014.8279999999995</v>
      </c>
      <c r="J35" s="99">
        <v>10104.588</v>
      </c>
      <c r="K35" s="113">
        <f t="shared" si="1"/>
        <v>102.1</v>
      </c>
      <c r="L35" s="215">
        <f t="shared" si="0"/>
        <v>102.1</v>
      </c>
      <c r="M35" s="215"/>
      <c r="N35" s="215"/>
      <c r="O35" s="215">
        <v>105.09871492263309</v>
      </c>
      <c r="P35" s="215">
        <v>86.23869591192285</v>
      </c>
    </row>
    <row r="36" spans="1:16" s="64" customFormat="1" ht="24" customHeight="1">
      <c r="A36" s="81"/>
      <c r="B36" s="86"/>
      <c r="C36" s="111"/>
      <c r="D36" s="111"/>
      <c r="E36" s="72"/>
      <c r="F36" s="72"/>
      <c r="G36" s="99"/>
      <c r="H36" s="99"/>
      <c r="I36" s="99"/>
      <c r="J36" s="99"/>
      <c r="K36" s="169"/>
      <c r="L36" s="214"/>
      <c r="M36" s="216"/>
      <c r="N36" s="216"/>
      <c r="O36" s="216"/>
      <c r="P36" s="216"/>
    </row>
    <row r="37" spans="1:16" s="67" customFormat="1" ht="24" customHeight="1">
      <c r="A37" s="152" t="s">
        <v>68</v>
      </c>
      <c r="B37" s="153"/>
      <c r="C37" s="154"/>
      <c r="D37" s="154"/>
      <c r="E37" s="109"/>
      <c r="F37" s="109"/>
      <c r="G37" s="109"/>
      <c r="H37" s="197"/>
      <c r="I37" s="109"/>
      <c r="J37" s="109"/>
      <c r="K37" s="170"/>
      <c r="L37" s="214"/>
      <c r="M37" s="217"/>
      <c r="N37" s="217"/>
      <c r="O37" s="217"/>
      <c r="P37" s="217"/>
    </row>
    <row r="38" spans="1:18" ht="24" customHeight="1">
      <c r="A38" s="145" t="s">
        <v>70</v>
      </c>
      <c r="B38" s="155" t="s">
        <v>71</v>
      </c>
      <c r="C38" s="107">
        <v>14100</v>
      </c>
      <c r="D38" s="107">
        <v>14300</v>
      </c>
      <c r="E38" s="107"/>
      <c r="F38" s="119">
        <f>1126838/1000</f>
        <v>1126.838</v>
      </c>
      <c r="G38" s="120"/>
      <c r="H38" s="119">
        <f>1165150/1000</f>
        <v>1165.15</v>
      </c>
      <c r="I38" s="121"/>
      <c r="J38" s="122">
        <f>4070361/1000</f>
        <v>4070.361</v>
      </c>
      <c r="K38" s="198"/>
      <c r="L38" s="214">
        <f>H38/F38*100</f>
        <v>103.39995633800068</v>
      </c>
      <c r="M38" s="214"/>
      <c r="N38" s="214"/>
      <c r="O38" s="214"/>
      <c r="P38" s="214">
        <v>100.37861824193688</v>
      </c>
      <c r="Q38" s="194">
        <f>J38/P38*100</f>
        <v>4055.0080000000003</v>
      </c>
      <c r="R38" s="206">
        <f>J38/Q38*100</f>
        <v>100.37861824193688</v>
      </c>
    </row>
    <row r="39" spans="1:18" s="67" customFormat="1" ht="24" customHeight="1">
      <c r="A39" s="156" t="s">
        <v>62</v>
      </c>
      <c r="B39" s="148" t="s">
        <v>71</v>
      </c>
      <c r="C39" s="109"/>
      <c r="D39" s="109"/>
      <c r="E39" s="109"/>
      <c r="F39" s="123">
        <f>209839/1000</f>
        <v>209.839</v>
      </c>
      <c r="G39" s="123"/>
      <c r="H39" s="123">
        <f>216582/1000</f>
        <v>216.582</v>
      </c>
      <c r="I39" s="124"/>
      <c r="J39" s="124">
        <f>765569/1000</f>
        <v>765.569</v>
      </c>
      <c r="K39" s="125"/>
      <c r="L39" s="215">
        <f aca="true" t="shared" si="2" ref="L39:L67">H39/F39*100</f>
        <v>103.21341599988563</v>
      </c>
      <c r="M39" s="215"/>
      <c r="N39" s="215"/>
      <c r="O39" s="215"/>
      <c r="P39" s="215">
        <v>96.62749325056889</v>
      </c>
      <c r="Q39" s="194">
        <f>Q38-Q42</f>
        <v>792.2890000000002</v>
      </c>
      <c r="R39" s="206">
        <f>J39/Q39*100</f>
        <v>96.62749325056889</v>
      </c>
    </row>
    <row r="40" spans="1:18" ht="24" customHeight="1" hidden="1">
      <c r="A40" s="157" t="s">
        <v>64</v>
      </c>
      <c r="B40" s="150" t="s">
        <v>71</v>
      </c>
      <c r="C40" s="111"/>
      <c r="D40" s="111"/>
      <c r="E40" s="111"/>
      <c r="F40" s="126"/>
      <c r="G40" s="126"/>
      <c r="H40" s="126"/>
      <c r="I40" s="126"/>
      <c r="J40" s="126"/>
      <c r="K40" s="127"/>
      <c r="L40" s="215" t="e">
        <f t="shared" si="2"/>
        <v>#DIV/0!</v>
      </c>
      <c r="M40" s="215"/>
      <c r="N40" s="215"/>
      <c r="O40" s="215"/>
      <c r="P40" s="215"/>
      <c r="Q40" s="194" t="e">
        <f>J40/P40*100</f>
        <v>#DIV/0!</v>
      </c>
      <c r="R40" s="206" t="e">
        <f>J40/Q40*100</f>
        <v>#DIV/0!</v>
      </c>
    </row>
    <row r="41" spans="1:18" ht="24" customHeight="1" hidden="1">
      <c r="A41" s="157" t="s">
        <v>63</v>
      </c>
      <c r="B41" s="150" t="s">
        <v>71</v>
      </c>
      <c r="C41" s="111"/>
      <c r="D41" s="111"/>
      <c r="E41" s="111"/>
      <c r="F41" s="126"/>
      <c r="G41" s="126"/>
      <c r="H41" s="126"/>
      <c r="I41" s="126"/>
      <c r="J41" s="126"/>
      <c r="K41" s="127"/>
      <c r="L41" s="215" t="e">
        <f t="shared" si="2"/>
        <v>#DIV/0!</v>
      </c>
      <c r="M41" s="215"/>
      <c r="N41" s="215"/>
      <c r="O41" s="215"/>
      <c r="P41" s="215"/>
      <c r="Q41" s="194" t="e">
        <f>J41/P41*100</f>
        <v>#DIV/0!</v>
      </c>
      <c r="R41" s="206" t="e">
        <f>J41/Q41*100</f>
        <v>#DIV/0!</v>
      </c>
    </row>
    <row r="42" spans="1:18" s="67" customFormat="1" ht="24" customHeight="1">
      <c r="A42" s="156" t="s">
        <v>55</v>
      </c>
      <c r="B42" s="148" t="s">
        <v>71</v>
      </c>
      <c r="C42" s="109"/>
      <c r="D42" s="109"/>
      <c r="E42" s="109"/>
      <c r="F42" s="128">
        <f>916999/1000</f>
        <v>916.999</v>
      </c>
      <c r="G42" s="124"/>
      <c r="H42" s="128">
        <f>948568/1000</f>
        <v>948.568</v>
      </c>
      <c r="I42" s="124"/>
      <c r="J42" s="128">
        <f>3304792/1000</f>
        <v>3304.792</v>
      </c>
      <c r="K42" s="125"/>
      <c r="L42" s="215">
        <f t="shared" si="2"/>
        <v>103.4426427945941</v>
      </c>
      <c r="M42" s="215"/>
      <c r="N42" s="215"/>
      <c r="O42" s="215"/>
      <c r="P42" s="215">
        <v>101.2895073097009</v>
      </c>
      <c r="Q42" s="194">
        <f>J42/P42*100</f>
        <v>3262.719</v>
      </c>
      <c r="R42" s="206">
        <f>J42/Q42*100</f>
        <v>101.2895073097009</v>
      </c>
    </row>
    <row r="43" spans="1:16" ht="24" customHeight="1">
      <c r="A43" s="145" t="s">
        <v>69</v>
      </c>
      <c r="B43" s="151"/>
      <c r="C43" s="111"/>
      <c r="D43" s="111"/>
      <c r="E43" s="111"/>
      <c r="F43" s="193"/>
      <c r="G43" s="193"/>
      <c r="H43" s="193"/>
      <c r="I43" s="193"/>
      <c r="J43" s="193"/>
      <c r="K43" s="127"/>
      <c r="L43" s="214"/>
      <c r="M43" s="218"/>
      <c r="N43" s="216"/>
      <c r="O43" s="218"/>
      <c r="P43" s="216"/>
    </row>
    <row r="44" spans="1:16" ht="24" customHeight="1">
      <c r="A44" s="158" t="s">
        <v>97</v>
      </c>
      <c r="B44" s="159" t="s">
        <v>56</v>
      </c>
      <c r="C44" s="111"/>
      <c r="D44" s="111"/>
      <c r="E44" s="114"/>
      <c r="F44" s="171">
        <v>135801</v>
      </c>
      <c r="G44" s="172"/>
      <c r="H44" s="171">
        <v>143405.856</v>
      </c>
      <c r="I44" s="114"/>
      <c r="J44" s="114">
        <v>490293.856</v>
      </c>
      <c r="K44" s="173"/>
      <c r="L44" s="215">
        <f t="shared" si="2"/>
        <v>105.60000000000001</v>
      </c>
      <c r="M44" s="215"/>
      <c r="N44" s="215"/>
      <c r="O44" s="215"/>
      <c r="P44" s="215">
        <v>111.5884208777428</v>
      </c>
    </row>
    <row r="45" spans="1:16" ht="24" customHeight="1">
      <c r="A45" s="160" t="s">
        <v>67</v>
      </c>
      <c r="B45" s="159" t="s">
        <v>12</v>
      </c>
      <c r="C45" s="111"/>
      <c r="D45" s="111"/>
      <c r="E45" s="114">
        <v>56079</v>
      </c>
      <c r="F45" s="171">
        <v>87508</v>
      </c>
      <c r="G45" s="114">
        <v>58490.397000000004</v>
      </c>
      <c r="H45" s="171">
        <v>91270.84400000001</v>
      </c>
      <c r="I45" s="114">
        <v>203849.397</v>
      </c>
      <c r="J45" s="114">
        <v>310033.84400000004</v>
      </c>
      <c r="K45" s="113">
        <f>G45/E45*100</f>
        <v>104.30000000000001</v>
      </c>
      <c r="L45" s="215">
        <f t="shared" si="2"/>
        <v>104.30000000000001</v>
      </c>
      <c r="M45" s="215"/>
      <c r="N45" s="215"/>
      <c r="O45" s="215">
        <v>104.78210654549567</v>
      </c>
      <c r="P45" s="215">
        <v>99.01153965298649</v>
      </c>
    </row>
    <row r="46" spans="1:16" ht="24" customHeight="1">
      <c r="A46" s="158" t="s">
        <v>100</v>
      </c>
      <c r="B46" s="159" t="s">
        <v>56</v>
      </c>
      <c r="C46" s="111"/>
      <c r="D46" s="111"/>
      <c r="E46" s="114"/>
      <c r="F46" s="171">
        <v>91103</v>
      </c>
      <c r="G46" s="174"/>
      <c r="H46" s="171">
        <v>94200.50200000001</v>
      </c>
      <c r="I46" s="175"/>
      <c r="J46" s="114">
        <v>309870.502</v>
      </c>
      <c r="K46" s="113"/>
      <c r="L46" s="215">
        <f t="shared" si="2"/>
        <v>103.4</v>
      </c>
      <c r="M46" s="215"/>
      <c r="N46" s="215"/>
      <c r="O46" s="215"/>
      <c r="P46" s="215">
        <v>104.93378010910901</v>
      </c>
    </row>
    <row r="47" spans="1:16" ht="24" customHeight="1">
      <c r="A47" s="158" t="s">
        <v>98</v>
      </c>
      <c r="B47" s="159" t="s">
        <v>12</v>
      </c>
      <c r="C47" s="111"/>
      <c r="D47" s="111"/>
      <c r="E47" s="132">
        <v>134299</v>
      </c>
      <c r="F47" s="171">
        <v>62882</v>
      </c>
      <c r="G47" s="114">
        <v>139805.259</v>
      </c>
      <c r="H47" s="171">
        <v>65460.162</v>
      </c>
      <c r="I47" s="114">
        <v>462696.25899999996</v>
      </c>
      <c r="J47" s="114">
        <v>255519.162</v>
      </c>
      <c r="K47" s="113">
        <f>G47/E47*100</f>
        <v>104.1</v>
      </c>
      <c r="L47" s="215">
        <f t="shared" si="2"/>
        <v>104.1</v>
      </c>
      <c r="M47" s="215"/>
      <c r="N47" s="215"/>
      <c r="O47" s="215">
        <v>130.42625205422303</v>
      </c>
      <c r="P47" s="215">
        <v>80.7643948972109</v>
      </c>
    </row>
    <row r="48" spans="1:16" ht="24" customHeight="1">
      <c r="A48" s="160" t="s">
        <v>111</v>
      </c>
      <c r="B48" s="159" t="s">
        <v>56</v>
      </c>
      <c r="C48" s="111"/>
      <c r="D48" s="111"/>
      <c r="E48" s="114"/>
      <c r="F48" s="171">
        <v>82655</v>
      </c>
      <c r="G48" s="174"/>
      <c r="H48" s="171">
        <v>84721.375</v>
      </c>
      <c r="I48" s="175"/>
      <c r="J48" s="114">
        <v>246017.375</v>
      </c>
      <c r="K48" s="113"/>
      <c r="L48" s="215">
        <f t="shared" si="2"/>
        <v>102.49999999999999</v>
      </c>
      <c r="M48" s="215"/>
      <c r="N48" s="215"/>
      <c r="O48" s="215"/>
      <c r="P48" s="215">
        <v>110.63275442612188</v>
      </c>
    </row>
    <row r="49" spans="1:16" ht="24" customHeight="1">
      <c r="A49" s="160" t="s">
        <v>66</v>
      </c>
      <c r="B49" s="159" t="s">
        <v>56</v>
      </c>
      <c r="C49" s="111"/>
      <c r="D49" s="111"/>
      <c r="E49" s="176"/>
      <c r="F49" s="114">
        <v>58083</v>
      </c>
      <c r="G49" s="172"/>
      <c r="H49" s="171">
        <v>60232.071</v>
      </c>
      <c r="I49" s="114"/>
      <c r="J49" s="114">
        <v>224954.071</v>
      </c>
      <c r="K49" s="113"/>
      <c r="L49" s="215">
        <f t="shared" si="2"/>
        <v>103.70000000000002</v>
      </c>
      <c r="M49" s="215"/>
      <c r="N49" s="215"/>
      <c r="O49" s="215"/>
      <c r="P49" s="215">
        <v>86.07387449779989</v>
      </c>
    </row>
    <row r="50" spans="1:16" ht="24" customHeight="1">
      <c r="A50" s="161" t="s">
        <v>88</v>
      </c>
      <c r="B50" s="159" t="s">
        <v>56</v>
      </c>
      <c r="C50" s="111"/>
      <c r="D50" s="111"/>
      <c r="E50" s="114"/>
      <c r="F50" s="171">
        <v>64347</v>
      </c>
      <c r="G50" s="172"/>
      <c r="H50" s="171">
        <v>67693.04400000001</v>
      </c>
      <c r="I50" s="175"/>
      <c r="J50" s="114">
        <v>238646.044</v>
      </c>
      <c r="K50" s="113"/>
      <c r="L50" s="215">
        <f t="shared" si="2"/>
        <v>105.2</v>
      </c>
      <c r="M50" s="215"/>
      <c r="N50" s="215"/>
      <c r="O50" s="215"/>
      <c r="P50" s="215">
        <v>111.31605795154533</v>
      </c>
    </row>
    <row r="51" spans="1:16" ht="24" customHeight="1">
      <c r="A51" s="158" t="s">
        <v>99</v>
      </c>
      <c r="B51" s="159" t="s">
        <v>12</v>
      </c>
      <c r="C51" s="111"/>
      <c r="D51" s="111"/>
      <c r="E51" s="114">
        <v>15874</v>
      </c>
      <c r="F51" s="171">
        <v>55685</v>
      </c>
      <c r="G51" s="114">
        <v>16556.582</v>
      </c>
      <c r="H51" s="171">
        <v>58079.454999999994</v>
      </c>
      <c r="I51" s="114">
        <v>62769.581999999995</v>
      </c>
      <c r="J51" s="114">
        <v>210711.455</v>
      </c>
      <c r="K51" s="113">
        <f>G51/E51*100</f>
        <v>104.3</v>
      </c>
      <c r="L51" s="215">
        <f t="shared" si="2"/>
        <v>104.3</v>
      </c>
      <c r="M51" s="215"/>
      <c r="N51" s="215"/>
      <c r="O51" s="215">
        <v>119.94493235496444</v>
      </c>
      <c r="P51" s="215">
        <v>96.46944460977093</v>
      </c>
    </row>
    <row r="52" spans="1:16" ht="24" customHeight="1">
      <c r="A52" s="160" t="s">
        <v>83</v>
      </c>
      <c r="B52" s="159" t="s">
        <v>12</v>
      </c>
      <c r="C52" s="111"/>
      <c r="D52" s="111"/>
      <c r="E52" s="114">
        <v>259849</v>
      </c>
      <c r="F52" s="171">
        <v>53967</v>
      </c>
      <c r="G52" s="114">
        <v>265045.98</v>
      </c>
      <c r="H52" s="171">
        <v>55046.34</v>
      </c>
      <c r="I52" s="114">
        <v>836145.98</v>
      </c>
      <c r="J52" s="114">
        <v>173914.34</v>
      </c>
      <c r="K52" s="113">
        <f>G52/E52*100</f>
        <v>102</v>
      </c>
      <c r="L52" s="215">
        <f t="shared" si="2"/>
        <v>102</v>
      </c>
      <c r="M52" s="215"/>
      <c r="N52" s="215"/>
      <c r="O52" s="215">
        <v>135.38983846731782</v>
      </c>
      <c r="P52" s="215">
        <v>116.90541458004236</v>
      </c>
    </row>
    <row r="53" spans="1:16" ht="24" customHeight="1">
      <c r="A53" s="160" t="s">
        <v>74</v>
      </c>
      <c r="B53" s="159" t="s">
        <v>56</v>
      </c>
      <c r="C53" s="111"/>
      <c r="D53" s="111"/>
      <c r="E53" s="114"/>
      <c r="F53" s="171">
        <v>43519</v>
      </c>
      <c r="G53" s="172"/>
      <c r="H53" s="171">
        <v>44563.456000000006</v>
      </c>
      <c r="I53" s="114"/>
      <c r="J53" s="114">
        <v>152444.456</v>
      </c>
      <c r="K53" s="113"/>
      <c r="L53" s="215">
        <f t="shared" si="2"/>
        <v>102.4</v>
      </c>
      <c r="M53" s="215"/>
      <c r="N53" s="215"/>
      <c r="O53" s="215"/>
      <c r="P53" s="215">
        <v>101.27113750656011</v>
      </c>
    </row>
    <row r="54" spans="1:16" ht="24" customHeight="1">
      <c r="A54" s="158" t="s">
        <v>93</v>
      </c>
      <c r="B54" s="159" t="s">
        <v>12</v>
      </c>
      <c r="C54" s="111"/>
      <c r="D54" s="111"/>
      <c r="E54" s="114">
        <v>17219</v>
      </c>
      <c r="F54" s="171">
        <v>30247</v>
      </c>
      <c r="G54" s="114">
        <v>18097.168999999998</v>
      </c>
      <c r="H54" s="171">
        <v>31789.596999999994</v>
      </c>
      <c r="I54" s="114">
        <v>66346.169</v>
      </c>
      <c r="J54" s="114">
        <v>118070.597</v>
      </c>
      <c r="K54" s="113">
        <f>G54/E54*100</f>
        <v>105.1</v>
      </c>
      <c r="L54" s="215">
        <f t="shared" si="2"/>
        <v>105.09999999999997</v>
      </c>
      <c r="M54" s="215"/>
      <c r="N54" s="215"/>
      <c r="O54" s="215">
        <v>86.88716326824604</v>
      </c>
      <c r="P54" s="215">
        <v>81.53427363943347</v>
      </c>
    </row>
    <row r="55" spans="1:16" ht="24" customHeight="1">
      <c r="A55" s="84" t="s">
        <v>108</v>
      </c>
      <c r="B55" s="159" t="s">
        <v>56</v>
      </c>
      <c r="C55" s="111"/>
      <c r="D55" s="111"/>
      <c r="E55" s="114"/>
      <c r="F55" s="171">
        <v>36694</v>
      </c>
      <c r="G55" s="172"/>
      <c r="H55" s="171">
        <v>38675.476</v>
      </c>
      <c r="I55" s="175"/>
      <c r="J55" s="114">
        <v>130367.476</v>
      </c>
      <c r="K55" s="173"/>
      <c r="L55" s="215">
        <f t="shared" si="2"/>
        <v>105.4</v>
      </c>
      <c r="M55" s="215"/>
      <c r="N55" s="215"/>
      <c r="O55" s="215"/>
      <c r="P55" s="215">
        <v>103.31947154439327</v>
      </c>
    </row>
    <row r="56" spans="1:16" ht="24" customHeight="1">
      <c r="A56" s="158" t="s">
        <v>102</v>
      </c>
      <c r="B56" s="159" t="s">
        <v>56</v>
      </c>
      <c r="C56" s="111"/>
      <c r="D56" s="111"/>
      <c r="E56" s="114"/>
      <c r="F56" s="171">
        <v>30700</v>
      </c>
      <c r="G56" s="172"/>
      <c r="H56" s="171">
        <v>31774.5</v>
      </c>
      <c r="I56" s="114"/>
      <c r="J56" s="114">
        <v>118106.5</v>
      </c>
      <c r="K56" s="173"/>
      <c r="L56" s="215">
        <f t="shared" si="2"/>
        <v>103.49999999999999</v>
      </c>
      <c r="M56" s="215"/>
      <c r="N56" s="215"/>
      <c r="O56" s="215"/>
      <c r="P56" s="215">
        <v>163.32452913682</v>
      </c>
    </row>
    <row r="57" spans="1:16" ht="24" customHeight="1">
      <c r="A57" s="160" t="s">
        <v>72</v>
      </c>
      <c r="B57" s="159" t="s">
        <v>56</v>
      </c>
      <c r="C57" s="111"/>
      <c r="D57" s="111"/>
      <c r="E57" s="114"/>
      <c r="F57" s="171">
        <v>8177</v>
      </c>
      <c r="G57" s="172"/>
      <c r="H57" s="171">
        <v>8495.903</v>
      </c>
      <c r="I57" s="114"/>
      <c r="J57" s="114">
        <v>23652.903</v>
      </c>
      <c r="K57" s="173"/>
      <c r="L57" s="215">
        <f t="shared" si="2"/>
        <v>103.89999999999999</v>
      </c>
      <c r="M57" s="215"/>
      <c r="N57" s="215"/>
      <c r="O57" s="215"/>
      <c r="P57" s="215">
        <v>159.60123481781378</v>
      </c>
    </row>
    <row r="58" spans="1:16" ht="24" customHeight="1">
      <c r="A58" s="161" t="s">
        <v>101</v>
      </c>
      <c r="B58" s="159" t="s">
        <v>12</v>
      </c>
      <c r="C58" s="111"/>
      <c r="D58" s="111"/>
      <c r="E58" s="114">
        <v>23915</v>
      </c>
      <c r="F58" s="171">
        <v>37033</v>
      </c>
      <c r="G58" s="114">
        <v>24967.26</v>
      </c>
      <c r="H58" s="171">
        <v>38662.452</v>
      </c>
      <c r="I58" s="114">
        <v>98088.26</v>
      </c>
      <c r="J58" s="114">
        <v>152967.452</v>
      </c>
      <c r="K58" s="113">
        <f>G58/E58*100</f>
        <v>104.4</v>
      </c>
      <c r="L58" s="215">
        <f t="shared" si="2"/>
        <v>104.4</v>
      </c>
      <c r="M58" s="215"/>
      <c r="N58" s="215"/>
      <c r="O58" s="215">
        <v>55.70031800113572</v>
      </c>
      <c r="P58" s="215">
        <v>101.7321096280335</v>
      </c>
    </row>
    <row r="59" spans="1:16" ht="24" customHeight="1">
      <c r="A59" s="160" t="s">
        <v>112</v>
      </c>
      <c r="B59" s="159" t="s">
        <v>53</v>
      </c>
      <c r="C59" s="111"/>
      <c r="D59" s="111"/>
      <c r="E59" s="114">
        <v>244</v>
      </c>
      <c r="F59" s="171">
        <v>8150</v>
      </c>
      <c r="G59" s="114">
        <v>253.76</v>
      </c>
      <c r="H59" s="171">
        <v>8476</v>
      </c>
      <c r="I59" s="114">
        <v>1030.76</v>
      </c>
      <c r="J59" s="114">
        <v>23702</v>
      </c>
      <c r="K59" s="113">
        <f>G59/E59*100</f>
        <v>104</v>
      </c>
      <c r="L59" s="215">
        <f t="shared" si="2"/>
        <v>104</v>
      </c>
      <c r="M59" s="215"/>
      <c r="N59" s="215"/>
      <c r="O59" s="215">
        <v>39.843834557402396</v>
      </c>
      <c r="P59" s="215">
        <v>23.084040242702844</v>
      </c>
    </row>
    <row r="60" spans="1:16" ht="24" customHeight="1">
      <c r="A60" s="160" t="s">
        <v>65</v>
      </c>
      <c r="B60" s="159" t="s">
        <v>56</v>
      </c>
      <c r="C60" s="111"/>
      <c r="D60" s="111"/>
      <c r="E60" s="114"/>
      <c r="F60" s="171">
        <v>22850</v>
      </c>
      <c r="G60" s="172"/>
      <c r="H60" s="171">
        <v>23878.25</v>
      </c>
      <c r="I60" s="114"/>
      <c r="J60" s="114">
        <v>83544.25</v>
      </c>
      <c r="K60" s="173"/>
      <c r="L60" s="215">
        <f t="shared" si="2"/>
        <v>104.5</v>
      </c>
      <c r="M60" s="215"/>
      <c r="N60" s="215"/>
      <c r="O60" s="215"/>
      <c r="P60" s="215">
        <v>120.8282110987374</v>
      </c>
    </row>
    <row r="61" spans="1:16" ht="24" customHeight="1">
      <c r="A61" s="160" t="s">
        <v>77</v>
      </c>
      <c r="B61" s="159" t="s">
        <v>56</v>
      </c>
      <c r="C61" s="111"/>
      <c r="D61" s="111"/>
      <c r="E61" s="114"/>
      <c r="F61" s="171">
        <v>20401</v>
      </c>
      <c r="G61" s="172"/>
      <c r="H61" s="171">
        <v>21176.237999999998</v>
      </c>
      <c r="I61" s="114"/>
      <c r="J61" s="114">
        <v>73648.238</v>
      </c>
      <c r="K61" s="173"/>
      <c r="L61" s="215">
        <f t="shared" si="2"/>
        <v>103.79999999999998</v>
      </c>
      <c r="M61" s="215"/>
      <c r="N61" s="215"/>
      <c r="O61" s="215"/>
      <c r="P61" s="215">
        <v>91.3036187595304</v>
      </c>
    </row>
    <row r="62" spans="1:16" ht="24" customHeight="1">
      <c r="A62" s="160" t="s">
        <v>103</v>
      </c>
      <c r="B62" s="159" t="s">
        <v>56</v>
      </c>
      <c r="C62" s="111"/>
      <c r="D62" s="111"/>
      <c r="E62" s="114"/>
      <c r="F62" s="171">
        <v>18823</v>
      </c>
      <c r="G62" s="172"/>
      <c r="H62" s="171">
        <v>19858.265</v>
      </c>
      <c r="I62" s="114"/>
      <c r="J62" s="114">
        <v>72366.265</v>
      </c>
      <c r="K62" s="173"/>
      <c r="L62" s="215">
        <f t="shared" si="2"/>
        <v>105.5</v>
      </c>
      <c r="M62" s="215"/>
      <c r="N62" s="215"/>
      <c r="O62" s="215"/>
      <c r="P62" s="215">
        <v>124.0529099168595</v>
      </c>
    </row>
    <row r="63" spans="1:16" ht="24" customHeight="1">
      <c r="A63" s="158" t="s">
        <v>104</v>
      </c>
      <c r="B63" s="159" t="s">
        <v>56</v>
      </c>
      <c r="C63" s="111"/>
      <c r="D63" s="111"/>
      <c r="E63" s="114"/>
      <c r="F63" s="171">
        <v>15587</v>
      </c>
      <c r="G63" s="174"/>
      <c r="H63" s="171">
        <v>16023.435999999998</v>
      </c>
      <c r="I63" s="175"/>
      <c r="J63" s="114">
        <v>57715.436</v>
      </c>
      <c r="K63" s="173"/>
      <c r="L63" s="215">
        <f t="shared" si="2"/>
        <v>102.79999999999998</v>
      </c>
      <c r="M63" s="215"/>
      <c r="N63" s="215"/>
      <c r="O63" s="215"/>
      <c r="P63" s="215">
        <v>92.43491407613831</v>
      </c>
    </row>
    <row r="64" spans="1:16" ht="24" customHeight="1">
      <c r="A64" s="158" t="s">
        <v>105</v>
      </c>
      <c r="B64" s="159" t="s">
        <v>12</v>
      </c>
      <c r="C64" s="111"/>
      <c r="D64" s="111"/>
      <c r="E64" s="114">
        <v>17128</v>
      </c>
      <c r="F64" s="171">
        <v>10507</v>
      </c>
      <c r="G64" s="114">
        <v>17761.736</v>
      </c>
      <c r="H64" s="171">
        <v>10895.759</v>
      </c>
      <c r="I64" s="114">
        <v>57860.736000000004</v>
      </c>
      <c r="J64" s="114">
        <v>35681.759</v>
      </c>
      <c r="K64" s="113">
        <f>G64/E64*100</f>
        <v>103.70000000000002</v>
      </c>
      <c r="L64" s="215">
        <f t="shared" si="2"/>
        <v>103.69999999999999</v>
      </c>
      <c r="M64" s="215"/>
      <c r="N64" s="215"/>
      <c r="O64" s="215">
        <v>72.60453992195049</v>
      </c>
      <c r="P64" s="215">
        <v>68.85180418338993</v>
      </c>
    </row>
    <row r="65" spans="1:16" ht="24" customHeight="1">
      <c r="A65" s="160" t="s">
        <v>73</v>
      </c>
      <c r="B65" s="159" t="s">
        <v>12</v>
      </c>
      <c r="C65" s="111"/>
      <c r="D65" s="111"/>
      <c r="E65" s="114">
        <v>15786</v>
      </c>
      <c r="F65" s="171">
        <v>6018</v>
      </c>
      <c r="G65" s="114">
        <v>16449.012</v>
      </c>
      <c r="H65" s="171">
        <v>6270.755999999999</v>
      </c>
      <c r="I65" s="114">
        <v>68057.012</v>
      </c>
      <c r="J65" s="114">
        <v>27700.756</v>
      </c>
      <c r="K65" s="113">
        <f>G65/E65*100</f>
        <v>104.19999999999999</v>
      </c>
      <c r="L65" s="215">
        <f t="shared" si="2"/>
        <v>104.19999999999999</v>
      </c>
      <c r="M65" s="215"/>
      <c r="N65" s="215"/>
      <c r="O65" s="215">
        <v>123.4594321995465</v>
      </c>
      <c r="P65" s="215">
        <v>92.1852840360744</v>
      </c>
    </row>
    <row r="66" spans="1:16" ht="24" customHeight="1">
      <c r="A66" s="162" t="s">
        <v>75</v>
      </c>
      <c r="B66" s="163" t="s">
        <v>56</v>
      </c>
      <c r="C66" s="164"/>
      <c r="D66" s="164"/>
      <c r="E66" s="133"/>
      <c r="F66" s="177">
        <v>7275</v>
      </c>
      <c r="G66" s="178"/>
      <c r="H66" s="177">
        <v>7631.475</v>
      </c>
      <c r="I66" s="133"/>
      <c r="J66" s="133">
        <v>29025.475</v>
      </c>
      <c r="K66" s="113"/>
      <c r="L66" s="215">
        <f t="shared" si="2"/>
        <v>104.90000000000002</v>
      </c>
      <c r="M66" s="215"/>
      <c r="N66" s="215"/>
      <c r="O66" s="215"/>
      <c r="P66" s="215">
        <v>120.61783161569149</v>
      </c>
    </row>
    <row r="67" spans="1:16" ht="24" customHeight="1">
      <c r="A67" s="165" t="s">
        <v>76</v>
      </c>
      <c r="B67" s="166" t="s">
        <v>12</v>
      </c>
      <c r="C67" s="167"/>
      <c r="D67" s="167"/>
      <c r="E67" s="179">
        <v>29784</v>
      </c>
      <c r="F67" s="180">
        <v>5912</v>
      </c>
      <c r="G67" s="179">
        <v>31154.064</v>
      </c>
      <c r="H67" s="180">
        <v>6183.952</v>
      </c>
      <c r="I67" s="179">
        <v>91405.064</v>
      </c>
      <c r="J67" s="179">
        <v>19957.952</v>
      </c>
      <c r="K67" s="196">
        <f>G67/E67*100</f>
        <v>104.60000000000001</v>
      </c>
      <c r="L67" s="219">
        <f t="shared" si="2"/>
        <v>104.60000000000001</v>
      </c>
      <c r="M67" s="219"/>
      <c r="N67" s="219"/>
      <c r="O67" s="219">
        <v>94.87955323963546</v>
      </c>
      <c r="P67" s="219">
        <v>75.14006249764694</v>
      </c>
    </row>
    <row r="68" spans="1:16" ht="16.5">
      <c r="A68" s="73" t="s">
        <v>136</v>
      </c>
      <c r="B68" s="73"/>
      <c r="C68" s="73"/>
      <c r="E68" s="115"/>
      <c r="F68" s="115"/>
      <c r="G68" s="115"/>
      <c r="H68" s="115"/>
      <c r="I68" s="115"/>
      <c r="J68" s="115"/>
      <c r="K68" s="115"/>
      <c r="L68" s="115"/>
      <c r="M68" s="116"/>
      <c r="N68" s="117"/>
      <c r="O68" s="59"/>
      <c r="P68" s="59"/>
    </row>
    <row r="69" spans="1:13" ht="16.5">
      <c r="A69" s="63" t="s">
        <v>135</v>
      </c>
      <c r="B69" s="62"/>
      <c r="E69" s="63"/>
      <c r="F69" s="63"/>
      <c r="G69" s="63"/>
      <c r="H69" s="63"/>
      <c r="I69" s="63"/>
      <c r="J69" s="63"/>
      <c r="K69" s="63"/>
      <c r="L69" s="63"/>
      <c r="M69" s="61"/>
    </row>
  </sheetData>
  <sheetProtection/>
  <mergeCells count="24">
    <mergeCell ref="K7:L7"/>
    <mergeCell ref="M7:N7"/>
    <mergeCell ref="O7:P7"/>
    <mergeCell ref="B4:B6"/>
    <mergeCell ref="C4:D6"/>
    <mergeCell ref="E5:E6"/>
    <mergeCell ref="F5:F6"/>
    <mergeCell ref="G5:G6"/>
    <mergeCell ref="G4:H4"/>
    <mergeCell ref="O5:P5"/>
    <mergeCell ref="C7:D7"/>
    <mergeCell ref="E7:F7"/>
    <mergeCell ref="G7:H7"/>
    <mergeCell ref="I7:J7"/>
    <mergeCell ref="I5:I6"/>
    <mergeCell ref="J5:J6"/>
    <mergeCell ref="K4:P4"/>
    <mergeCell ref="I4:J4"/>
    <mergeCell ref="K5:L5"/>
    <mergeCell ref="M5:N5"/>
    <mergeCell ref="A2:N2"/>
    <mergeCell ref="E4:F4"/>
    <mergeCell ref="H5:H6"/>
    <mergeCell ref="A4:A6"/>
  </mergeCells>
  <printOptions/>
  <pageMargins left="0.1968503937007874" right="0.1968503937007874" top="0.31496062992125984" bottom="0.35433070866141736" header="0.15748031496062992" footer="0.15748031496062992"/>
  <pageSetup firstPageNumber="4" useFirstPageNumber="1" horizontalDpi="600" verticalDpi="600" orientation="landscape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8" sqref="H18"/>
    </sheetView>
  </sheetViews>
  <sheetFormatPr defaultColWidth="8.72265625" defaultRowHeight="16.5"/>
  <cols>
    <col min="1" max="1" width="39.6328125" style="11" customWidth="1"/>
    <col min="2" max="2" width="9.36328125" style="11" customWidth="1"/>
    <col min="3" max="3" width="14.0859375" style="11" customWidth="1"/>
    <col min="4" max="4" width="13.54296875" style="11" customWidth="1"/>
    <col min="5" max="5" width="12.8125" style="11" customWidth="1"/>
    <col min="6" max="6" width="11.6328125" style="11" customWidth="1"/>
    <col min="7" max="16384" width="8.90625" style="11" customWidth="1"/>
  </cols>
  <sheetData>
    <row r="1" ht="15.75">
      <c r="A1" s="23" t="s">
        <v>7</v>
      </c>
    </row>
    <row r="2" spans="1:5" ht="15.75">
      <c r="A2" s="24" t="s">
        <v>161</v>
      </c>
      <c r="B2" s="24"/>
      <c r="C2" s="24"/>
      <c r="D2" s="24"/>
      <c r="E2" s="24"/>
    </row>
    <row r="3" spans="1:5" ht="15.75">
      <c r="A3" s="29"/>
      <c r="B3" s="29"/>
      <c r="C3" s="29"/>
      <c r="D3" s="29"/>
      <c r="E3" s="29"/>
    </row>
    <row r="4" spans="1:7" s="12" customFormat="1" ht="24.75" customHeight="1">
      <c r="A4" s="255" t="s">
        <v>14</v>
      </c>
      <c r="B4" s="266" t="s">
        <v>133</v>
      </c>
      <c r="C4" s="87" t="s">
        <v>162</v>
      </c>
      <c r="D4" s="88"/>
      <c r="E4" s="89"/>
      <c r="F4" s="266" t="s">
        <v>59</v>
      </c>
      <c r="G4" s="268"/>
    </row>
    <row r="5" spans="1:7" s="12" customFormat="1" ht="45.75" customHeight="1">
      <c r="A5" s="257"/>
      <c r="B5" s="267"/>
      <c r="C5" s="90" t="s">
        <v>57</v>
      </c>
      <c r="D5" s="90" t="s">
        <v>58</v>
      </c>
      <c r="E5" s="90" t="s">
        <v>51</v>
      </c>
      <c r="F5" s="267"/>
      <c r="G5" s="268"/>
    </row>
    <row r="6" spans="1:6" s="12" customFormat="1" ht="15.75">
      <c r="A6" s="39" t="s">
        <v>10</v>
      </c>
      <c r="B6" s="39">
        <v>1</v>
      </c>
      <c r="C6" s="39">
        <v>2</v>
      </c>
      <c r="D6" s="39">
        <v>3</v>
      </c>
      <c r="E6" s="39">
        <v>4</v>
      </c>
      <c r="F6" s="39">
        <v>5</v>
      </c>
    </row>
    <row r="7" spans="1:7" s="15" customFormat="1" ht="24" customHeight="1">
      <c r="A7" s="13" t="s">
        <v>138</v>
      </c>
      <c r="B7" s="14"/>
      <c r="C7" s="14"/>
      <c r="D7" s="14"/>
      <c r="E7" s="14"/>
      <c r="F7" s="14"/>
      <c r="G7" s="181"/>
    </row>
    <row r="8" spans="1:7" ht="24" customHeight="1">
      <c r="A8" s="16" t="s">
        <v>15</v>
      </c>
      <c r="B8" s="17"/>
      <c r="C8" s="17"/>
      <c r="D8" s="17"/>
      <c r="E8" s="183"/>
      <c r="F8" s="17"/>
      <c r="G8" s="37"/>
    </row>
    <row r="9" spans="1:7" ht="24" customHeight="1">
      <c r="A9" s="16" t="s">
        <v>30</v>
      </c>
      <c r="B9" s="17"/>
      <c r="C9" s="17"/>
      <c r="D9" s="17"/>
      <c r="E9" s="183"/>
      <c r="F9" s="17"/>
      <c r="G9" s="37"/>
    </row>
    <row r="10" spans="1:7" ht="24" customHeight="1">
      <c r="A10" s="16" t="s">
        <v>16</v>
      </c>
      <c r="B10" s="17"/>
      <c r="C10" s="17"/>
      <c r="D10" s="17"/>
      <c r="E10" s="183"/>
      <c r="F10" s="17"/>
      <c r="G10" s="37"/>
    </row>
    <row r="11" spans="1:7" ht="24" customHeight="1">
      <c r="A11" s="16" t="s">
        <v>31</v>
      </c>
      <c r="B11" s="17"/>
      <c r="C11" s="17"/>
      <c r="D11" s="18"/>
      <c r="E11" s="184"/>
      <c r="F11" s="18"/>
      <c r="G11" s="37"/>
    </row>
    <row r="12" spans="1:7" ht="24" customHeight="1">
      <c r="A12" s="16" t="s">
        <v>17</v>
      </c>
      <c r="B12" s="17"/>
      <c r="C12" s="17"/>
      <c r="D12" s="17"/>
      <c r="E12" s="183"/>
      <c r="F12" s="17"/>
      <c r="G12" s="37"/>
    </row>
    <row r="13" spans="1:7" ht="24" customHeight="1">
      <c r="A13" s="16" t="s">
        <v>139</v>
      </c>
      <c r="B13" s="17"/>
      <c r="C13" s="17"/>
      <c r="D13" s="17"/>
      <c r="E13" s="183"/>
      <c r="F13" s="17"/>
      <c r="G13" s="37"/>
    </row>
    <row r="14" spans="1:7" ht="24" customHeight="1">
      <c r="A14" s="16" t="s">
        <v>32</v>
      </c>
      <c r="B14" s="17"/>
      <c r="C14" s="17"/>
      <c r="D14" s="17"/>
      <c r="E14" s="183"/>
      <c r="F14" s="17"/>
      <c r="G14" s="37"/>
    </row>
    <row r="15" spans="1:7" ht="24" customHeight="1">
      <c r="A15" s="16" t="s">
        <v>18</v>
      </c>
      <c r="B15" s="17"/>
      <c r="C15" s="17"/>
      <c r="D15" s="17"/>
      <c r="E15" s="183"/>
      <c r="F15" s="17"/>
      <c r="G15" s="37"/>
    </row>
    <row r="16" spans="1:7" ht="24" customHeight="1">
      <c r="A16" s="16" t="s">
        <v>19</v>
      </c>
      <c r="B16" s="17"/>
      <c r="C16" s="17"/>
      <c r="D16" s="17"/>
      <c r="E16" s="17"/>
      <c r="F16" s="17"/>
      <c r="G16" s="37"/>
    </row>
    <row r="17" spans="1:7" ht="24" customHeight="1">
      <c r="A17" s="16" t="s">
        <v>28</v>
      </c>
      <c r="B17" s="17"/>
      <c r="C17" s="17"/>
      <c r="D17" s="17"/>
      <c r="E17" s="17"/>
      <c r="F17" s="17"/>
      <c r="G17" s="182"/>
    </row>
    <row r="18" spans="1:7" ht="24" customHeight="1">
      <c r="A18" s="16" t="s">
        <v>29</v>
      </c>
      <c r="B18" s="17"/>
      <c r="C18" s="17"/>
      <c r="D18" s="17"/>
      <c r="E18" s="17"/>
      <c r="F18" s="17"/>
      <c r="G18" s="182"/>
    </row>
    <row r="19" spans="1:7" ht="24" customHeight="1">
      <c r="A19" s="16" t="s">
        <v>20</v>
      </c>
      <c r="B19" s="17"/>
      <c r="C19" s="17"/>
      <c r="D19" s="17"/>
      <c r="E19" s="17"/>
      <c r="F19" s="17"/>
      <c r="G19" s="37"/>
    </row>
    <row r="20" spans="1:7" ht="24" customHeight="1">
      <c r="A20" s="16" t="s">
        <v>21</v>
      </c>
      <c r="B20" s="17"/>
      <c r="C20" s="17"/>
      <c r="D20" s="17"/>
      <c r="E20" s="17"/>
      <c r="F20" s="17"/>
      <c r="G20" s="37"/>
    </row>
    <row r="21" spans="1:7" ht="24" customHeight="1">
      <c r="A21" s="16" t="s">
        <v>22</v>
      </c>
      <c r="B21" s="17"/>
      <c r="C21" s="17"/>
      <c r="D21" s="17"/>
      <c r="E21" s="17"/>
      <c r="F21" s="17"/>
      <c r="G21" s="37"/>
    </row>
    <row r="22" spans="1:7" s="20" customFormat="1" ht="24" customHeight="1">
      <c r="A22" s="19" t="s">
        <v>23</v>
      </c>
      <c r="B22" s="30"/>
      <c r="C22" s="30"/>
      <c r="D22" s="30"/>
      <c r="E22" s="104"/>
      <c r="F22" s="30"/>
      <c r="G22" s="37"/>
    </row>
    <row r="23" spans="1:7" s="20" customFormat="1" ht="24" customHeight="1">
      <c r="A23" s="21" t="s">
        <v>24</v>
      </c>
      <c r="B23" s="31"/>
      <c r="C23" s="31"/>
      <c r="D23" s="31"/>
      <c r="E23" s="31"/>
      <c r="F23" s="31"/>
      <c r="G23" s="37"/>
    </row>
  </sheetData>
  <sheetProtection/>
  <mergeCells count="4">
    <mergeCell ref="A4:A5"/>
    <mergeCell ref="F4:F5"/>
    <mergeCell ref="B4:B5"/>
    <mergeCell ref="G4:G5"/>
  </mergeCells>
  <printOptions/>
  <pageMargins left="1.7322834645669292" right="0.2755905511811024" top="0.5118110236220472" bottom="0.4724409448818898" header="0.15748031496062992" footer="0.1968503937007874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2016-04-20T01:37:43Z</cp:lastPrinted>
  <dcterms:created xsi:type="dcterms:W3CDTF">2002-05-14T16:08:28Z</dcterms:created>
  <dcterms:modified xsi:type="dcterms:W3CDTF">2016-05-13T01:03:17Z</dcterms:modified>
  <cp:category/>
  <cp:version/>
  <cp:contentType/>
  <cp:contentStatus/>
</cp:coreProperties>
</file>