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0"/>
  </bookViews>
  <sheets>
    <sheet name="IIP" sheetId="1" r:id="rId1"/>
    <sheet name="SX_IIP" sheetId="2" r:id="rId2"/>
    <sheet name="GTSXCN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  <sheet name="SX_chisogia" sheetId="12" r:id="rId12"/>
  </sheets>
  <definedNames>
    <definedName name="_xlnm.Print_Titles" localSheetId="0">'IIP'!$4:$6</definedName>
    <definedName name="_xlnm.Print_Titles" localSheetId="3">'SPCN'!$4:$6</definedName>
    <definedName name="_xlnm.Print_Titles" localSheetId="5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<sst xmlns="http://schemas.openxmlformats.org/spreadsheetml/2006/main" count="551" uniqueCount="303">
  <si>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</si>
  <si>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</si>
  <si>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</si>
  <si>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</si>
  <si>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</si>
  <si>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</si>
  <si>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</si>
  <si>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</si>
  <si>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</si>
  <si>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</si>
  <si>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</si>
  <si>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</si>
  <si>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</si>
  <si>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</si>
  <si>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</si>
  <si>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1. Hàng ăn và dịch vụ ăn uống</t>
  </si>
  <si>
    <t xml:space="preserve">                 - Thực phẩm</t>
  </si>
  <si>
    <t>2. Đồ uống và thuốc lá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</si>
  <si>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</si>
  <si>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</si>
  <si>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</si>
  <si>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</si>
  <si>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</si>
  <si>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</si>
  <si>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</si>
  <si>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</si>
  <si>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</si>
  <si>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</si>
  <si>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</si>
  <si>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</si>
  <si>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</si>
  <si>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</si>
  <si>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</si>
  <si>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</si>
  <si>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</si>
  <si>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</si>
  <si>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</si>
  <si>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</si>
  <si>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</si>
  <si>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</si>
  <si>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</si>
  <si>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</si>
  <si>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</si>
  <si>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</si>
  <si>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</si>
  <si>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</si>
  <si>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</si>
  <si>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</si>
  <si>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</si>
  <si>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</si>
  <si>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</si>
  <si>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</si>
  <si>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</si>
  <si>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</si>
  <si>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</si>
  <si>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</si>
  <si>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</si>
  <si>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</si>
  <si>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</si>
  <si>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</si>
  <si>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</si>
  <si>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</si>
  <si>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</si>
  <si>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</si>
  <si>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</si>
  <si>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</si>
  <si>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</si>
  <si>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</si>
  <si>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</si>
  <si>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</si>
  <si>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</si>
  <si>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</si>
  <si>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</si>
  <si>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</si>
  <si>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</si>
  <si>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</si>
  <si>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</si>
  <si>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</si>
  <si>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</si>
  <si>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</si>
  <si>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</si>
  <si>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</si>
  <si>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</si>
  <si>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</si>
  <si>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</si>
  <si>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</si>
  <si>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</si>
  <si>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</si>
  <si>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</si>
  <si>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</si>
  <si>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</si>
  <si>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</si>
  <si>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</si>
  <si>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</si>
  <si>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</si>
  <si>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</si>
  <si>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</si>
  <si>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</si>
  <si>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</si>
  <si>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</si>
  <si>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</si>
  <si>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</si>
  <si>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</si>
  <si>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</si>
  <si>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</si>
  <si>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</si>
  <si>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</si>
  <si>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</si>
  <si>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</si>
  <si>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</si>
  <si>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</si>
  <si>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</si>
  <si>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</si>
  <si>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</si>
  <si>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</si>
  <si>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</si>
  <si>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</si>
  <si>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</si>
  <si>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</si>
  <si>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</si>
  <si>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</si>
  <si>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</si>
  <si>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</si>
  <si>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</si>
  <si>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</si>
  <si>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</si>
  <si>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</si>
  <si>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</si>
  <si>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</si>
  <si>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</si>
  <si>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</si>
  <si>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</si>
  <si>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</si>
  <si>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</si>
  <si>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</si>
  <si>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</si>
  <si>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</si>
  <si>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</si>
  <si>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</si>
  <si>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</si>
  <si>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</si>
  <si>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</si>
  <si>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</si>
  <si>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</si>
  <si>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</si>
  <si>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</si>
  <si>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</si>
  <si>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</si>
  <si>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</si>
  <si>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</si>
  <si>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</si>
  <si>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</si>
  <si>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</si>
  <si>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</si>
  <si>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</si>
  <si>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</si>
  <si>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</si>
  <si>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</si>
  <si>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</si>
  <si>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</si>
  <si>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</si>
  <si>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</si>
  <si>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</si>
  <si>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</si>
  <si>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</si>
  <si>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</si>
  <si>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</si>
  <si>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</si>
  <si>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</si>
  <si>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</si>
  <si>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</si>
  <si>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</si>
  <si>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Ước tháng 11/2014</t>
  </si>
  <si>
    <t>Chính thức tháng 10/2014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</si>
  <si>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</si>
  <si>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</si>
  <si>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</si>
  <si>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</si>
  <si>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</si>
  <si>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</si>
  <si>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</si>
  <si>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</si>
  <si>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</si>
  <si>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</si>
  <si>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</si>
  <si>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</si>
  <si>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</si>
  <si>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</si>
  <si>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</si>
  <si>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</si>
  <si>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</si>
  <si>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</si>
  <si>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</si>
  <si>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</si>
  <si>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</si>
  <si>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</si>
  <si>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</si>
  <si>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</si>
  <si>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</si>
  <si>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</si>
  <si>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</si>
  <si>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</si>
  <si>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</si>
  <si>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</si>
  <si>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</si>
  <si>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</si>
  <si>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</si>
  <si>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</si>
  <si>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</si>
  <si>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</si>
  <si>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</si>
  <si>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</si>
  <si>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</si>
  <si>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</si>
  <si>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</si>
  <si>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</si>
  <si>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</si>
  <si>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</si>
  <si>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Tháng 12/014 so CKỳ</t>
  </si>
  <si>
    <t>T1/2014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</si>
  <si>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</si>
  <si>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</si>
  <si>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</si>
  <si>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</si>
  <si>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</si>
  <si>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</si>
  <si>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</si>
  <si>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</si>
  <si>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</si>
  <si>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T1/2015 so T12/2014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</si>
  <si>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</si>
  <si>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</si>
  <si>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</si>
  <si>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</si>
  <si>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</si>
  <si>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</si>
  <si>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</si>
  <si>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</si>
  <si>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</si>
  <si>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</si>
  <si>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</si>
  <si>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</si>
  <si>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</si>
  <si>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Ghi chú: KH năm 2016, TMBL hàng hóa, dịch vụ của tỉnh đạt khoảng 136,2- 137,4 ngàn tỷ đồng, tăng 11-12% so năm 2015.</t>
  </si>
  <si>
    <t>T1/2015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</si>
  <si>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</si>
  <si>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</si>
  <si>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</si>
  <si>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</si>
  <si>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</si>
  <si>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</si>
  <si>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</si>
  <si>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</si>
  <si>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</si>
  <si>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</si>
  <si>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</si>
  <si>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</si>
  <si>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</si>
  <si>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</si>
  <si>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</si>
  <si>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</si>
  <si>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</si>
  <si>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</si>
  <si>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</si>
  <si>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</si>
  <si>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</si>
  <si>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ĐVT: Triệu đồng</t>
  </si>
  <si>
    <t>Kỳ gốc 2014</t>
  </si>
  <si>
    <t xml:space="preserve">Ghi chú: KH năm 2016, GTSXCN của tỉnh (giá ss 2010) đạt khoảng 658- 662 ngàn tỷ đồng, tăng 11-13% so năm 2015. </t>
  </si>
  <si>
    <t>Kim ngạch nhập khẩu toàn tỉnh đạt khoảng 14,1- 14,3 tỷ USD, tăng từ 9 - 11% so năm 2015.</t>
  </si>
  <si>
    <t>BIỂU TỔNG MỨC BÁN LẺ HÀNG HÓA, DOANH THU DỊCH VỤ THÁNG 02/2016</t>
  </si>
  <si>
    <t>Chính thức tháng 01/2016</t>
  </si>
  <si>
    <t>Ước tính tháng 02/2016</t>
  </si>
  <si>
    <t>Chính thức  02 tháng năm 2015</t>
  </si>
  <si>
    <t>Ước tính 02 tháng năm 2016</t>
  </si>
  <si>
    <t>Tháng 02/2016 so tháng trước</t>
  </si>
  <si>
    <t>Ước 02 tháng năm 2016 so KH</t>
  </si>
  <si>
    <t>Ước 02 tháng 2016 so cùng kỳ</t>
  </si>
  <si>
    <t>BIỂU KIM NGẠCH XUẤT KHẨU, NHẬP KHẨU TRÊN ĐỊA BÀN THÁNG 02/2016</t>
  </si>
  <si>
    <t>Ch/thức tháng 01/2016</t>
  </si>
  <si>
    <t>Ước tháng 02/2016</t>
  </si>
  <si>
    <t>Ước 02 tháng năm 2016</t>
  </si>
  <si>
    <t>Tháng 02/2016 so tháng 01/2016</t>
  </si>
  <si>
    <t>02 tháng năm 2016 so CKỳ</t>
  </si>
  <si>
    <t>02 tháng 2015</t>
  </si>
  <si>
    <t>Ghi chú: KH năm 2016, Kim ngạch xuất khẩu toàn tỉnh đạt khoảng 15,8 - 16,2 tỷ USD, tăng từ 10 - 12% so năm 2015</t>
  </si>
  <si>
    <t>BIỂU CHỈ SỐ SẢN XUẤT CÔNG NGHIỆP (IIP) CỦA TỈNH THÁNG 02/2016</t>
  </si>
  <si>
    <t>Tháng 01/2016 so với cùng kỳ</t>
  </si>
  <si>
    <t>Tháng 02/2016 so với</t>
  </si>
  <si>
    <t>Lũy kế 02 tháng 2016 so CK</t>
  </si>
  <si>
    <t>ĐVT: %</t>
  </si>
  <si>
    <t>BIỂU GIÁ TRỊ SẢN XUẤT CÔNG NGHIỆP THÁNG 02/2016</t>
  </si>
  <si>
    <t>Chính thức 02 tháng năm 2015</t>
  </si>
  <si>
    <t>02 tháng năm 2016 so với CK (%)</t>
  </si>
  <si>
    <t>BIỂU CHỈ SỐ GIÁ CẢ HÀNG HÓA, DỊCH VỤ THÁNG 02/2016</t>
  </si>
  <si>
    <t>Chỉ số giá tháng 02/2016 so với (%)</t>
  </si>
  <si>
    <t>Chỉ số giá tiêu dùng</t>
  </si>
  <si>
    <t>3. May mặc, mũ nón, giáy dép</t>
  </si>
  <si>
    <t>cao</t>
  </si>
  <si>
    <t xml:space="preserve">xuống </t>
  </si>
  <si>
    <t>thấp</t>
  </si>
  <si>
    <t>Sắp xếp</t>
  </si>
  <si>
    <t>CHỈ SỐ CHUNG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</si>
</sst>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  <numFmt numFmtId="217" formatCode="0.000000000"/>
    <numFmt numFmtId="218" formatCode="_-* #,##0.0\ _₫_-;\-* #,##0.0\ _₫_-;_-* &quot;-&quot;??\ _₫_-;_-@_-"/>
    <numFmt numFmtId="219" formatCode="#,##0.00_ ;\-#,##0.00\ "/>
  </numFmts>
  <fonts count="8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9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8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1" fillId="27" borderId="10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3" fillId="0" borderId="14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4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5" fillId="0" borderId="0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2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6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19" fillId="33" borderId="12" xfId="43" applyNumberFormat="1" applyFont="1" applyFill="1" applyBorder="1" applyAlignment="1">
      <alignment horizontal="right" vertical="center"/>
    </xf>
    <xf numFmtId="194" fontId="20" fillId="33" borderId="12" xfId="43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/>
    </xf>
    <xf numFmtId="2" fontId="9" fillId="0" borderId="25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6" xfId="0" applyNumberFormat="1" applyFont="1" applyBorder="1" applyAlignment="1" applyProtection="1">
      <alignment horizontal="right" vertical="center"/>
      <protection/>
    </xf>
    <xf numFmtId="2" fontId="6" fillId="0" borderId="27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justify" wrapText="1"/>
    </xf>
    <xf numFmtId="0" fontId="32" fillId="0" borderId="12" xfId="0" applyFont="1" applyBorder="1" applyAlignment="1">
      <alignment horizontal="justify" wrapText="1"/>
    </xf>
    <xf numFmtId="0" fontId="30" fillId="0" borderId="12" xfId="0" applyFont="1" applyBorder="1" applyAlignment="1" applyProtection="1">
      <alignment horizontal="justify" vertical="center" wrapText="1"/>
      <protection/>
    </xf>
    <xf numFmtId="0" fontId="30" fillId="0" borderId="13" xfId="0" applyFont="1" applyBorder="1" applyAlignment="1" applyProtection="1">
      <alignment horizontal="justify" vertical="center" wrapText="1"/>
      <protection/>
    </xf>
    <xf numFmtId="194" fontId="25" fillId="0" borderId="12" xfId="43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>
      <alignment horizontal="justify" wrapText="1"/>
    </xf>
    <xf numFmtId="0" fontId="30" fillId="0" borderId="14" xfId="0" applyFont="1" applyBorder="1" applyAlignment="1">
      <alignment horizontal="center"/>
    </xf>
    <xf numFmtId="194" fontId="25" fillId="0" borderId="14" xfId="43" applyNumberFormat="1" applyFont="1" applyBorder="1" applyAlignment="1" applyProtection="1">
      <alignment horizontal="left" vertical="center" wrapText="1"/>
      <protection/>
    </xf>
    <xf numFmtId="196" fontId="25" fillId="0" borderId="14" xfId="0" applyNumberFormat="1" applyFont="1" applyBorder="1" applyAlignment="1" applyProtection="1">
      <alignment horizontal="right" vertical="center"/>
      <protection/>
    </xf>
    <xf numFmtId="0" fontId="30" fillId="0" borderId="12" xfId="0" applyFont="1" applyBorder="1" applyAlignment="1">
      <alignment horizontal="center"/>
    </xf>
    <xf numFmtId="196" fontId="25" fillId="0" borderId="12" xfId="0" applyNumberFormat="1" applyFont="1" applyBorder="1" applyAlignment="1" applyProtection="1">
      <alignment horizontal="right" vertical="center"/>
      <protection/>
    </xf>
    <xf numFmtId="0" fontId="32" fillId="0" borderId="12" xfId="0" applyFont="1" applyBorder="1" applyAlignment="1">
      <alignment horizontal="center"/>
    </xf>
    <xf numFmtId="0" fontId="30" fillId="0" borderId="12" xfId="0" applyFont="1" applyBorder="1" applyAlignment="1" applyProtection="1">
      <alignment horizontal="left" vertical="top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194" fontId="25" fillId="0" borderId="13" xfId="43" applyNumberFormat="1" applyFont="1" applyBorder="1" applyAlignment="1" applyProtection="1">
      <alignment horizontal="left" vertical="center" wrapText="1"/>
      <protection/>
    </xf>
    <xf numFmtId="196" fontId="25" fillId="0" borderId="13" xfId="0" applyNumberFormat="1" applyFont="1" applyBorder="1" applyAlignment="1" applyProtection="1">
      <alignment horizontal="right" vertical="center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8" fillId="0" borderId="0" xfId="0" applyFont="1" applyAlignment="1" applyProtection="1">
      <alignment vertical="center"/>
      <protection/>
    </xf>
    <xf numFmtId="0" fontId="28" fillId="0" borderId="29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2" fontId="35" fillId="33" borderId="12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21" fillId="33" borderId="29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39" fontId="54" fillId="0" borderId="14" xfId="0" applyNumberFormat="1" applyFont="1" applyFill="1" applyBorder="1" applyAlignment="1" applyProtection="1">
      <alignment horizontal="right" vertical="center"/>
      <protection/>
    </xf>
    <xf numFmtId="181" fontId="55" fillId="0" borderId="12" xfId="0" applyNumberFormat="1" applyFont="1" applyFill="1" applyBorder="1" applyAlignment="1" applyProtection="1">
      <alignment horizontal="right"/>
      <protection/>
    </xf>
    <xf numFmtId="39" fontId="55" fillId="0" borderId="12" xfId="0" applyNumberFormat="1" applyFont="1" applyFill="1" applyBorder="1" applyAlignment="1" applyProtection="1">
      <alignment horizontal="right" vertical="center"/>
      <protection/>
    </xf>
    <xf numFmtId="39" fontId="55" fillId="0" borderId="13" xfId="0" applyNumberFormat="1" applyFont="1" applyFill="1" applyBorder="1" applyAlignment="1" applyProtection="1">
      <alignment horizontal="right" vertical="center"/>
      <protection/>
    </xf>
    <xf numFmtId="194" fontId="20" fillId="33" borderId="12" xfId="43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198" fontId="26" fillId="0" borderId="0" xfId="0" applyNumberFormat="1" applyFont="1" applyAlignment="1">
      <alignment/>
    </xf>
    <xf numFmtId="0" fontId="18" fillId="0" borderId="24" xfId="0" applyFont="1" applyFill="1" applyBorder="1" applyAlignment="1">
      <alignment/>
    </xf>
    <xf numFmtId="198" fontId="17" fillId="0" borderId="12" xfId="43" applyNumberFormat="1" applyFont="1" applyFill="1" applyBorder="1" applyAlignment="1">
      <alignment/>
    </xf>
    <xf numFmtId="0" fontId="20" fillId="0" borderId="0" xfId="0" applyFont="1" applyFill="1" applyAlignment="1">
      <alignment/>
    </xf>
    <xf numFmtId="194" fontId="20" fillId="0" borderId="12" xfId="43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4" fontId="16" fillId="0" borderId="12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171" fontId="26" fillId="0" borderId="14" xfId="0" applyNumberFormat="1" applyFont="1" applyBorder="1" applyAlignment="1">
      <alignment/>
    </xf>
    <xf numFmtId="194" fontId="19" fillId="0" borderId="12" xfId="43" applyNumberFormat="1" applyFont="1" applyBorder="1" applyAlignment="1">
      <alignment vertical="center"/>
    </xf>
    <xf numFmtId="179" fontId="19" fillId="0" borderId="12" xfId="43" applyFont="1" applyBorder="1" applyAlignment="1">
      <alignment vertical="center"/>
    </xf>
    <xf numFmtId="200" fontId="76" fillId="0" borderId="0" xfId="0" applyNumberFormat="1" applyFont="1" applyAlignment="1">
      <alignment vertical="center"/>
    </xf>
    <xf numFmtId="179" fontId="20" fillId="0" borderId="0" xfId="43" applyFont="1" applyAlignment="1">
      <alignment vertical="center"/>
    </xf>
    <xf numFmtId="0" fontId="0" fillId="0" borderId="0" xfId="0" applyBorder="1" applyAlignment="1">
      <alignment vertical="center"/>
    </xf>
    <xf numFmtId="200" fontId="20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194" fontId="20" fillId="0" borderId="12" xfId="43" applyNumberFormat="1" applyFont="1" applyFill="1" applyBorder="1" applyAlignment="1">
      <alignment vertical="center"/>
    </xf>
    <xf numFmtId="179" fontId="20" fillId="0" borderId="12" xfId="43" applyFont="1" applyFill="1" applyBorder="1" applyAlignment="1">
      <alignment vertical="center"/>
    </xf>
    <xf numFmtId="198" fontId="20" fillId="0" borderId="0" xfId="43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194" fontId="20" fillId="0" borderId="12" xfId="43" applyNumberFormat="1" applyFont="1" applyBorder="1" applyAlignment="1">
      <alignment vertical="center"/>
    </xf>
    <xf numFmtId="179" fontId="77" fillId="0" borderId="12" xfId="43" applyFont="1" applyBorder="1" applyAlignment="1">
      <alignment vertical="center"/>
    </xf>
    <xf numFmtId="179" fontId="20" fillId="0" borderId="12" xfId="43" applyFont="1" applyBorder="1" applyAlignment="1">
      <alignment vertical="center"/>
    </xf>
    <xf numFmtId="207" fontId="25" fillId="0" borderId="0" xfId="0" applyNumberFormat="1" applyFont="1" applyAlignment="1">
      <alignment vertical="center"/>
    </xf>
    <xf numFmtId="206" fontId="20" fillId="0" borderId="0" xfId="0" applyNumberFormat="1" applyFont="1" applyAlignment="1">
      <alignment vertical="center"/>
    </xf>
    <xf numFmtId="209" fontId="20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209" fontId="20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203" fontId="20" fillId="0" borderId="0" xfId="0" applyNumberFormat="1" applyFont="1" applyAlignment="1">
      <alignment vertical="center"/>
    </xf>
    <xf numFmtId="208" fontId="20" fillId="0" borderId="0" xfId="0" applyNumberFormat="1" applyFont="1" applyAlignment="1">
      <alignment vertical="center"/>
    </xf>
    <xf numFmtId="194" fontId="25" fillId="0" borderId="0" xfId="0" applyNumberFormat="1" applyFont="1" applyFill="1" applyAlignment="1">
      <alignment vertical="center"/>
    </xf>
    <xf numFmtId="207" fontId="20" fillId="0" borderId="0" xfId="0" applyNumberFormat="1" applyFont="1" applyFill="1" applyAlignment="1">
      <alignment vertical="center"/>
    </xf>
    <xf numFmtId="215" fontId="25" fillId="0" borderId="0" xfId="0" applyNumberFormat="1" applyFont="1" applyAlignment="1">
      <alignment vertical="center"/>
    </xf>
    <xf numFmtId="207" fontId="20" fillId="0" borderId="0" xfId="0" applyNumberFormat="1" applyFont="1" applyAlignment="1">
      <alignment vertical="center"/>
    </xf>
    <xf numFmtId="215" fontId="25" fillId="0" borderId="0" xfId="43" applyNumberFormat="1" applyFont="1" applyFill="1" applyAlignment="1">
      <alignment vertical="center"/>
    </xf>
    <xf numFmtId="194" fontId="20" fillId="35" borderId="12" xfId="43" applyNumberFormat="1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1" fontId="26" fillId="0" borderId="0" xfId="0" applyNumberFormat="1" applyFont="1" applyFill="1" applyAlignment="1">
      <alignment/>
    </xf>
    <xf numFmtId="179" fontId="19" fillId="0" borderId="12" xfId="43" applyFont="1" applyFill="1" applyBorder="1" applyAlignment="1">
      <alignment vertical="center"/>
    </xf>
    <xf numFmtId="184" fontId="19" fillId="33" borderId="12" xfId="0" applyNumberFormat="1" applyFont="1" applyFill="1" applyBorder="1" applyAlignment="1">
      <alignment horizontal="right" vertical="center"/>
    </xf>
    <xf numFmtId="184" fontId="19" fillId="0" borderId="12" xfId="43" applyNumberFormat="1" applyFont="1" applyBorder="1" applyAlignment="1">
      <alignment horizontal="right" vertical="center"/>
    </xf>
    <xf numFmtId="201" fontId="19" fillId="0" borderId="12" xfId="43" applyNumberFormat="1" applyFont="1" applyBorder="1" applyAlignment="1">
      <alignment horizontal="right" vertical="center"/>
    </xf>
    <xf numFmtId="201" fontId="19" fillId="33" borderId="12" xfId="0" applyNumberFormat="1" applyFont="1" applyFill="1" applyBorder="1" applyAlignment="1">
      <alignment horizontal="right" vertical="center"/>
    </xf>
    <xf numFmtId="2" fontId="19" fillId="0" borderId="12" xfId="0" applyNumberFormat="1" applyFont="1" applyBorder="1" applyAlignment="1">
      <alignment vertical="center"/>
    </xf>
    <xf numFmtId="2" fontId="19" fillId="33" borderId="12" xfId="0" applyNumberFormat="1" applyFont="1" applyFill="1" applyBorder="1" applyAlignment="1">
      <alignment horizontal="center" vertical="center"/>
    </xf>
    <xf numFmtId="184" fontId="20" fillId="0" borderId="12" xfId="43" applyNumberFormat="1" applyFont="1" applyFill="1" applyBorder="1" applyAlignment="1">
      <alignment horizontal="right" vertical="center"/>
    </xf>
    <xf numFmtId="201" fontId="20" fillId="0" borderId="12" xfId="43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2" fontId="20" fillId="0" borderId="12" xfId="0" applyNumberFormat="1" applyFont="1" applyBorder="1" applyAlignment="1">
      <alignment vertical="center"/>
    </xf>
    <xf numFmtId="2" fontId="20" fillId="33" borderId="12" xfId="0" applyNumberFormat="1" applyFont="1" applyFill="1" applyBorder="1" applyAlignment="1">
      <alignment horizontal="center" vertical="center"/>
    </xf>
    <xf numFmtId="201" fontId="20" fillId="0" borderId="12" xfId="43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201" fontId="20" fillId="0" borderId="12" xfId="43" applyNumberFormat="1" applyFont="1" applyFill="1" applyBorder="1" applyAlignment="1" quotePrefix="1">
      <alignment horizontal="right" vertical="center"/>
    </xf>
    <xf numFmtId="194" fontId="26" fillId="0" borderId="0" xfId="43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94" fontId="1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/>
    </xf>
    <xf numFmtId="194" fontId="14" fillId="0" borderId="0" xfId="0" applyNumberFormat="1" applyFont="1" applyAlignment="1">
      <alignment vertical="center"/>
    </xf>
    <xf numFmtId="194" fontId="20" fillId="35" borderId="0" xfId="43" applyNumberFormat="1" applyFont="1" applyFill="1" applyBorder="1" applyAlignment="1">
      <alignment vertical="center"/>
    </xf>
    <xf numFmtId="194" fontId="20" fillId="35" borderId="31" xfId="43" applyNumberFormat="1" applyFont="1" applyFill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43" applyNumberFormat="1" applyFont="1" applyBorder="1" applyAlignment="1" applyProtection="1">
      <alignment horizontal="right" vertical="center" wrapText="1"/>
      <protection/>
    </xf>
    <xf numFmtId="2" fontId="9" fillId="0" borderId="12" xfId="43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2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vertical="center" wrapText="1"/>
    </xf>
    <xf numFmtId="0" fontId="35" fillId="0" borderId="24" xfId="0" applyFont="1" applyFill="1" applyBorder="1" applyAlignment="1">
      <alignment horizontal="center" vertical="center"/>
    </xf>
    <xf numFmtId="0" fontId="20" fillId="0" borderId="12" xfId="0" applyFont="1" applyBorder="1" applyAlignment="1" quotePrefix="1">
      <alignment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/>
    </xf>
    <xf numFmtId="179" fontId="20" fillId="0" borderId="12" xfId="43" applyNumberFormat="1" applyFont="1" applyFill="1" applyBorder="1" applyAlignment="1">
      <alignment vertical="center"/>
    </xf>
    <xf numFmtId="0" fontId="34" fillId="0" borderId="24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2" fontId="20" fillId="33" borderId="12" xfId="0" applyNumberFormat="1" applyFont="1" applyFill="1" applyBorder="1" applyAlignment="1">
      <alignment vertical="center"/>
    </xf>
    <xf numFmtId="183" fontId="35" fillId="33" borderId="12" xfId="0" applyNumberFormat="1" applyFont="1" applyFill="1" applyBorder="1" applyAlignment="1">
      <alignment horizontal="center" vertical="center"/>
    </xf>
    <xf numFmtId="183" fontId="20" fillId="33" borderId="12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83" fontId="20" fillId="33" borderId="31" xfId="0" applyNumberFormat="1" applyFont="1" applyFill="1" applyBorder="1" applyAlignment="1">
      <alignment vertical="center"/>
    </xf>
    <xf numFmtId="183" fontId="35" fillId="33" borderId="31" xfId="0" applyNumberFormat="1" applyFont="1" applyFill="1" applyBorder="1" applyAlignment="1">
      <alignment horizontal="center" vertical="center"/>
    </xf>
    <xf numFmtId="194" fontId="20" fillId="0" borderId="31" xfId="43" applyNumberFormat="1" applyFont="1" applyBorder="1" applyAlignment="1">
      <alignment vertical="center"/>
    </xf>
    <xf numFmtId="183" fontId="20" fillId="33" borderId="13" xfId="0" applyNumberFormat="1" applyFont="1" applyFill="1" applyBorder="1" applyAlignment="1">
      <alignment vertical="center"/>
    </xf>
    <xf numFmtId="183" fontId="35" fillId="33" borderId="13" xfId="0" applyNumberFormat="1" applyFont="1" applyFill="1" applyBorder="1" applyAlignment="1">
      <alignment horizontal="center" vertical="center"/>
    </xf>
    <xf numFmtId="194" fontId="20" fillId="0" borderId="13" xfId="43" applyNumberFormat="1" applyFont="1" applyBorder="1" applyAlignment="1">
      <alignment vertical="center"/>
    </xf>
    <xf numFmtId="2" fontId="35" fillId="33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179" fontId="20" fillId="33" borderId="12" xfId="43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vertical="center"/>
    </xf>
    <xf numFmtId="2" fontId="20" fillId="33" borderId="12" xfId="43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181" fontId="20" fillId="0" borderId="12" xfId="0" applyNumberFormat="1" applyFont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194" fontId="20" fillId="35" borderId="12" xfId="43" applyNumberFormat="1" applyFont="1" applyFill="1" applyBorder="1" applyAlignment="1" quotePrefix="1">
      <alignment horizontal="right" vertical="center"/>
    </xf>
    <xf numFmtId="179" fontId="20" fillId="33" borderId="12" xfId="43" applyFont="1" applyFill="1" applyBorder="1" applyAlignment="1">
      <alignment vertical="center"/>
    </xf>
    <xf numFmtId="181" fontId="20" fillId="0" borderId="12" xfId="0" applyNumberFormat="1" applyFont="1" applyBorder="1" applyAlignment="1">
      <alignment horizontal="right" vertical="center"/>
    </xf>
    <xf numFmtId="179" fontId="19" fillId="33" borderId="12" xfId="43" applyFont="1" applyFill="1" applyBorder="1" applyAlignment="1">
      <alignment vertical="center"/>
    </xf>
    <xf numFmtId="194" fontId="19" fillId="33" borderId="12" xfId="43" applyNumberFormat="1" applyFont="1" applyFill="1" applyBorder="1" applyAlignment="1">
      <alignment vertical="center"/>
    </xf>
    <xf numFmtId="0" fontId="20" fillId="0" borderId="12" xfId="0" applyFont="1" applyBorder="1" applyAlignment="1">
      <alignment/>
    </xf>
    <xf numFmtId="194" fontId="20" fillId="35" borderId="31" xfId="43" applyNumberFormat="1" applyFont="1" applyFill="1" applyBorder="1" applyAlignment="1" quotePrefix="1">
      <alignment horizontal="right" vertical="center"/>
    </xf>
    <xf numFmtId="179" fontId="20" fillId="33" borderId="31" xfId="43" applyFont="1" applyFill="1" applyBorder="1" applyAlignment="1">
      <alignment vertical="center"/>
    </xf>
    <xf numFmtId="2" fontId="20" fillId="33" borderId="31" xfId="0" applyNumberFormat="1" applyFont="1" applyFill="1" applyBorder="1" applyAlignment="1">
      <alignment horizontal="center" vertical="center"/>
    </xf>
    <xf numFmtId="2" fontId="20" fillId="0" borderId="31" xfId="0" applyNumberFormat="1" applyFont="1" applyBorder="1" applyAlignment="1">
      <alignment vertical="center"/>
    </xf>
    <xf numFmtId="194" fontId="20" fillId="35" borderId="13" xfId="43" applyNumberFormat="1" applyFont="1" applyFill="1" applyBorder="1" applyAlignment="1">
      <alignment vertical="center"/>
    </xf>
    <xf numFmtId="194" fontId="20" fillId="35" borderId="13" xfId="43" applyNumberFormat="1" applyFont="1" applyFill="1" applyBorder="1" applyAlignment="1" quotePrefix="1">
      <alignment horizontal="right" vertical="center"/>
    </xf>
    <xf numFmtId="181" fontId="20" fillId="0" borderId="13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79" fontId="78" fillId="0" borderId="14" xfId="43" applyFont="1" applyBorder="1" applyAlignment="1">
      <alignment/>
    </xf>
    <xf numFmtId="4" fontId="78" fillId="0" borderId="14" xfId="0" applyNumberFormat="1" applyFont="1" applyBorder="1" applyAlignment="1">
      <alignment/>
    </xf>
    <xf numFmtId="4" fontId="10" fillId="0" borderId="24" xfId="60" applyNumberFormat="1" applyFont="1" applyFill="1" applyBorder="1" applyAlignment="1">
      <alignment horizontal="right"/>
      <protection/>
    </xf>
    <xf numFmtId="2" fontId="79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79" fillId="0" borderId="12" xfId="0" applyNumberFormat="1" applyFont="1" applyBorder="1" applyAlignment="1">
      <alignment/>
    </xf>
    <xf numFmtId="4" fontId="14" fillId="0" borderId="24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179" fontId="20" fillId="0" borderId="12" xfId="43" applyNumberFormat="1" applyFont="1" applyBorder="1" applyAlignment="1">
      <alignment vertical="center"/>
    </xf>
    <xf numFmtId="179" fontId="14" fillId="0" borderId="0" xfId="43" applyFont="1" applyAlignment="1">
      <alignment/>
    </xf>
    <xf numFmtId="171" fontId="14" fillId="0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15" fontId="25" fillId="0" borderId="0" xfId="0" applyNumberFormat="1" applyFont="1" applyBorder="1" applyAlignment="1">
      <alignment vertical="center"/>
    </xf>
    <xf numFmtId="179" fontId="26" fillId="0" borderId="0" xfId="43" applyFont="1" applyAlignment="1">
      <alignment/>
    </xf>
    <xf numFmtId="200" fontId="26" fillId="0" borderId="0" xfId="0" applyNumberFormat="1" applyFont="1" applyAlignment="1">
      <alignment/>
    </xf>
    <xf numFmtId="179" fontId="20" fillId="0" borderId="13" xfId="43" applyFont="1" applyBorder="1" applyAlignment="1">
      <alignment vertical="center"/>
    </xf>
    <xf numFmtId="198" fontId="20" fillId="0" borderId="12" xfId="43" applyNumberFormat="1" applyFont="1" applyFill="1" applyBorder="1" applyAlignment="1">
      <alignment vertical="center"/>
    </xf>
    <xf numFmtId="218" fontId="19" fillId="0" borderId="12" xfId="0" applyNumberFormat="1" applyFont="1" applyBorder="1" applyAlignment="1">
      <alignment horizontal="right" vertical="center"/>
    </xf>
    <xf numFmtId="219" fontId="6" fillId="0" borderId="0" xfId="0" applyNumberFormat="1" applyFont="1" applyAlignment="1" applyProtection="1">
      <alignment horizontal="left" vertical="center" wrapText="1"/>
      <protection/>
    </xf>
    <xf numFmtId="2" fontId="54" fillId="0" borderId="12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201" fontId="26" fillId="0" borderId="0" xfId="0" applyNumberFormat="1" applyFont="1" applyAlignment="1">
      <alignment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6" fillId="33" borderId="29" xfId="0" applyFont="1" applyFill="1" applyBorder="1" applyAlignment="1">
      <alignment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30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>
      <alignment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0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tabSelected="1" zoomScalePageLayoutView="0" workbookViewId="0" topLeftCell="A2">
      <selection activeCell="D7" sqref="D7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20" t="s">
        <v>286</v>
      </c>
      <c r="C2" s="320"/>
      <c r="D2" s="320"/>
      <c r="E2" s="320"/>
      <c r="F2" s="320"/>
    </row>
    <row r="3" ht="14.25" customHeight="1">
      <c r="E3" s="37" t="s">
        <v>290</v>
      </c>
    </row>
    <row r="4" spans="1:6" ht="31.5" customHeight="1">
      <c r="A4" s="313" t="s">
        <v>34</v>
      </c>
      <c r="B4" s="313" t="s">
        <v>35</v>
      </c>
      <c r="C4" s="313" t="s">
        <v>287</v>
      </c>
      <c r="D4" s="316" t="s">
        <v>288</v>
      </c>
      <c r="E4" s="317"/>
      <c r="F4" s="318" t="s">
        <v>289</v>
      </c>
    </row>
    <row r="5" spans="1:6" ht="31.5" customHeight="1">
      <c r="A5" s="314"/>
      <c r="B5" s="314"/>
      <c r="C5" s="315"/>
      <c r="D5" s="144" t="s">
        <v>139</v>
      </c>
      <c r="E5" s="144" t="s">
        <v>140</v>
      </c>
      <c r="F5" s="319"/>
    </row>
    <row r="6" spans="1:6" ht="18" customHeight="1">
      <c r="A6" s="45" t="s">
        <v>10</v>
      </c>
      <c r="B6" s="59" t="s">
        <v>11</v>
      </c>
      <c r="C6" s="59">
        <v>1</v>
      </c>
      <c r="D6" s="45">
        <v>2</v>
      </c>
      <c r="E6" s="45">
        <v>3</v>
      </c>
      <c r="F6" s="59">
        <v>4</v>
      </c>
    </row>
    <row r="7" spans="1:7" ht="15.75">
      <c r="A7" s="38"/>
      <c r="B7" s="145" t="s">
        <v>44</v>
      </c>
      <c r="C7" s="148">
        <v>107.630569164388</v>
      </c>
      <c r="D7" s="148">
        <v>72.6667893600546</v>
      </c>
      <c r="E7" s="148">
        <v>109.412266985465</v>
      </c>
      <c r="F7" s="148">
        <v>108.364823157691</v>
      </c>
      <c r="G7" s="309">
        <f>D7-100</f>
        <v>-27.333210639945406</v>
      </c>
    </row>
    <row r="8" spans="1:6" ht="15.75">
      <c r="A8" s="39" t="s">
        <v>36</v>
      </c>
      <c r="B8" s="146" t="s">
        <v>38</v>
      </c>
      <c r="C8" s="149"/>
      <c r="D8" s="149"/>
      <c r="E8" s="149"/>
      <c r="F8" s="149"/>
    </row>
    <row r="9" spans="1:6" ht="15.75">
      <c r="A9" s="94">
        <v>1</v>
      </c>
      <c r="B9" s="147" t="s">
        <v>40</v>
      </c>
      <c r="C9" s="150">
        <v>103.688169334369</v>
      </c>
      <c r="D9" s="150">
        <v>62.29845904579</v>
      </c>
      <c r="E9" s="150">
        <v>110.993737119213</v>
      </c>
      <c r="F9" s="150">
        <v>106.375747051603</v>
      </c>
    </row>
    <row r="10" spans="1:6" ht="15.75">
      <c r="A10" s="94">
        <v>2</v>
      </c>
      <c r="B10" s="147" t="s">
        <v>41</v>
      </c>
      <c r="C10" s="150">
        <v>107.750110135512</v>
      </c>
      <c r="D10" s="150">
        <v>72.7587620220539</v>
      </c>
      <c r="E10" s="150">
        <v>109.51151405175</v>
      </c>
      <c r="F10" s="150">
        <v>108.484986076993</v>
      </c>
    </row>
    <row r="11" spans="1:6" ht="15.75">
      <c r="A11" s="94">
        <v>3</v>
      </c>
      <c r="B11" s="147" t="s">
        <v>42</v>
      </c>
      <c r="C11" s="150">
        <v>102.689857684638</v>
      </c>
      <c r="D11" s="150">
        <v>77.2660859976163</v>
      </c>
      <c r="E11" s="150">
        <v>98.0583130537618</v>
      </c>
      <c r="F11" s="150">
        <v>100.618371798742</v>
      </c>
    </row>
    <row r="12" spans="1:6" ht="15.75">
      <c r="A12" s="94">
        <v>4</v>
      </c>
      <c r="B12" s="147" t="s">
        <v>43</v>
      </c>
      <c r="C12" s="150">
        <v>106.931738212526</v>
      </c>
      <c r="D12" s="150">
        <v>88.7133925633432</v>
      </c>
      <c r="E12" s="150">
        <v>101.555731344408</v>
      </c>
      <c r="F12" s="150">
        <v>104.335328469809</v>
      </c>
    </row>
    <row r="13" spans="1:6" ht="15.75">
      <c r="A13" s="39" t="s">
        <v>37</v>
      </c>
      <c r="B13" s="146" t="s">
        <v>39</v>
      </c>
      <c r="C13" s="149"/>
      <c r="D13" s="149"/>
      <c r="E13" s="149"/>
      <c r="F13" s="149"/>
    </row>
    <row r="14" spans="1:6" ht="15.75">
      <c r="A14" s="94">
        <v>1</v>
      </c>
      <c r="B14" s="229" t="s">
        <v>247</v>
      </c>
      <c r="C14" s="150">
        <v>103.688169334369</v>
      </c>
      <c r="D14" s="150">
        <v>62.29845904579</v>
      </c>
      <c r="E14" s="150">
        <v>110.993737119213</v>
      </c>
      <c r="F14" s="150">
        <v>106.375747051603</v>
      </c>
    </row>
    <row r="15" spans="1:6" ht="15.75">
      <c r="A15" s="94">
        <f>A14+1</f>
        <v>2</v>
      </c>
      <c r="B15" s="229" t="s">
        <v>248</v>
      </c>
      <c r="C15" s="150">
        <v>110.037606461882</v>
      </c>
      <c r="D15" s="150">
        <v>87.478058485085</v>
      </c>
      <c r="E15" s="150">
        <v>106.326282704199</v>
      </c>
      <c r="F15" s="150">
        <v>108.274162223914</v>
      </c>
    </row>
    <row r="16" spans="1:6" ht="15.75">
      <c r="A16" s="94">
        <f aca="true" t="shared" si="0" ref="A16:A31">A15+1</f>
        <v>3</v>
      </c>
      <c r="B16" s="229" t="s">
        <v>249</v>
      </c>
      <c r="C16" s="150">
        <v>118.325502609183</v>
      </c>
      <c r="D16" s="150">
        <v>57.1396285996688</v>
      </c>
      <c r="E16" s="150">
        <v>101.438759461325</v>
      </c>
      <c r="F16" s="150">
        <v>111.571709589725</v>
      </c>
    </row>
    <row r="17" spans="1:6" ht="15.75">
      <c r="A17" s="94">
        <f t="shared" si="0"/>
        <v>4</v>
      </c>
      <c r="B17" s="229" t="s">
        <v>250</v>
      </c>
      <c r="C17" s="150">
        <v>100.794776798327</v>
      </c>
      <c r="D17" s="150">
        <v>80.1945530410265</v>
      </c>
      <c r="E17" s="150">
        <v>107.660496430567</v>
      </c>
      <c r="F17" s="150">
        <v>103.739029482202</v>
      </c>
    </row>
    <row r="18" spans="1:6" ht="15.75">
      <c r="A18" s="94">
        <f t="shared" si="0"/>
        <v>5</v>
      </c>
      <c r="B18" s="229" t="s">
        <v>251</v>
      </c>
      <c r="C18" s="150">
        <v>105.551363373655</v>
      </c>
      <c r="D18" s="150">
        <v>75.6184252099817</v>
      </c>
      <c r="E18" s="150">
        <v>112.453792753475</v>
      </c>
      <c r="F18" s="150">
        <v>108.416740305218</v>
      </c>
    </row>
    <row r="19" spans="1:6" ht="15.75">
      <c r="A19" s="94">
        <f t="shared" si="0"/>
        <v>6</v>
      </c>
      <c r="B19" s="229" t="s">
        <v>252</v>
      </c>
      <c r="C19" s="150">
        <v>106.961884732687</v>
      </c>
      <c r="D19" s="150">
        <v>58.2090237348048</v>
      </c>
      <c r="E19" s="150">
        <v>111.393336153558</v>
      </c>
      <c r="F19" s="150">
        <v>108.550718826023</v>
      </c>
    </row>
    <row r="20" spans="1:6" ht="15.75">
      <c r="A20" s="94">
        <f t="shared" si="0"/>
        <v>7</v>
      </c>
      <c r="B20" s="229" t="s">
        <v>253</v>
      </c>
      <c r="C20" s="150">
        <v>107.162352513696</v>
      </c>
      <c r="D20" s="150">
        <v>86.8378324246937</v>
      </c>
      <c r="E20" s="150">
        <v>108.933225929336</v>
      </c>
      <c r="F20" s="150">
        <v>107.978196992845</v>
      </c>
    </row>
    <row r="21" spans="1:6" ht="15.75">
      <c r="A21" s="94">
        <f t="shared" si="0"/>
        <v>8</v>
      </c>
      <c r="B21" s="229" t="s">
        <v>254</v>
      </c>
      <c r="C21" s="150">
        <v>115.915932945255</v>
      </c>
      <c r="D21" s="150">
        <v>69.9874319953549</v>
      </c>
      <c r="E21" s="150">
        <v>110.55407472433</v>
      </c>
      <c r="F21" s="150">
        <v>113.64658951465</v>
      </c>
    </row>
    <row r="22" spans="1:6" ht="15.75">
      <c r="A22" s="94">
        <f t="shared" si="0"/>
        <v>9</v>
      </c>
      <c r="B22" s="229" t="s">
        <v>255</v>
      </c>
      <c r="C22" s="150">
        <v>109.844836855048</v>
      </c>
      <c r="D22" s="150">
        <v>79.5318049984706</v>
      </c>
      <c r="E22" s="150">
        <v>110.450279098763</v>
      </c>
      <c r="F22" s="150">
        <v>110.112224218679</v>
      </c>
    </row>
    <row r="23" spans="1:6" ht="15.75">
      <c r="A23" s="94">
        <f t="shared" si="0"/>
        <v>10</v>
      </c>
      <c r="B23" s="229" t="s">
        <v>256</v>
      </c>
      <c r="C23" s="150">
        <v>107.391789099767</v>
      </c>
      <c r="D23" s="150">
        <v>58.5908968735221</v>
      </c>
      <c r="E23" s="150">
        <v>112.472878265185</v>
      </c>
      <c r="F23" s="150">
        <v>109.214599916037</v>
      </c>
    </row>
    <row r="24" spans="1:6" ht="15.75">
      <c r="A24" s="94">
        <f t="shared" si="0"/>
        <v>11</v>
      </c>
      <c r="B24" s="229" t="s">
        <v>257</v>
      </c>
      <c r="C24" s="150">
        <v>97.1338292389503</v>
      </c>
      <c r="D24" s="150">
        <v>93.805113293443</v>
      </c>
      <c r="E24" s="150">
        <v>113.279825364224</v>
      </c>
      <c r="F24" s="150">
        <v>104.331447104515</v>
      </c>
    </row>
    <row r="25" spans="1:6" ht="15.75">
      <c r="A25" s="94">
        <f t="shared" si="0"/>
        <v>12</v>
      </c>
      <c r="B25" s="229" t="s">
        <v>258</v>
      </c>
      <c r="C25" s="150">
        <v>113.001570634792</v>
      </c>
      <c r="D25" s="150">
        <v>72.2364647729155</v>
      </c>
      <c r="E25" s="150">
        <v>117.085452387069</v>
      </c>
      <c r="F25" s="150">
        <v>114.67916172509</v>
      </c>
    </row>
    <row r="26" spans="1:6" ht="15.75">
      <c r="A26" s="94">
        <f t="shared" si="0"/>
        <v>13</v>
      </c>
      <c r="B26" s="229" t="s">
        <v>259</v>
      </c>
      <c r="C26" s="150">
        <v>100.956233402468</v>
      </c>
      <c r="D26" s="150">
        <v>76.6148975336277</v>
      </c>
      <c r="E26" s="150">
        <v>104.624643527026</v>
      </c>
      <c r="F26" s="150">
        <v>102.515496143306</v>
      </c>
    </row>
    <row r="27" spans="1:6" ht="15.75">
      <c r="A27" s="94">
        <f t="shared" si="0"/>
        <v>14</v>
      </c>
      <c r="B27" s="229" t="s">
        <v>260</v>
      </c>
      <c r="C27" s="150">
        <v>95.7899948312848</v>
      </c>
      <c r="D27" s="150">
        <v>92.5175126259749</v>
      </c>
      <c r="E27" s="150">
        <v>92.5175126259749</v>
      </c>
      <c r="F27" s="150">
        <v>105.832861816777</v>
      </c>
    </row>
    <row r="28" spans="1:6" ht="15.75">
      <c r="A28" s="94">
        <f t="shared" si="0"/>
        <v>15</v>
      </c>
      <c r="B28" s="229" t="s">
        <v>261</v>
      </c>
      <c r="C28" s="150">
        <v>105.234274077094</v>
      </c>
      <c r="D28" s="150">
        <v>69.517930296542</v>
      </c>
      <c r="E28" s="150">
        <v>109.01153394295</v>
      </c>
      <c r="F28" s="150">
        <v>106.751178735298</v>
      </c>
    </row>
    <row r="29" spans="1:6" ht="15.75">
      <c r="A29" s="94">
        <f t="shared" si="0"/>
        <v>16</v>
      </c>
      <c r="B29" s="229" t="s">
        <v>264</v>
      </c>
      <c r="C29" s="150">
        <v>112.608987256875</v>
      </c>
      <c r="D29" s="150">
        <v>71.6668084744321</v>
      </c>
      <c r="E29" s="150">
        <v>107.915235996515</v>
      </c>
      <c r="F29" s="150">
        <v>110.600695091601</v>
      </c>
    </row>
    <row r="30" spans="1:6" ht="15.75">
      <c r="A30" s="94">
        <f t="shared" si="0"/>
        <v>17</v>
      </c>
      <c r="B30" s="229" t="s">
        <v>262</v>
      </c>
      <c r="C30" s="150">
        <v>102.689857684638</v>
      </c>
      <c r="D30" s="150">
        <v>77.2660859976163</v>
      </c>
      <c r="E30" s="150">
        <v>98.0583130537618</v>
      </c>
      <c r="F30" s="150">
        <v>100.618371798742</v>
      </c>
    </row>
    <row r="31" spans="1:6" ht="15.75">
      <c r="A31" s="95">
        <f t="shared" si="0"/>
        <v>18</v>
      </c>
      <c r="B31" s="230" t="s">
        <v>263</v>
      </c>
      <c r="C31" s="151">
        <v>106.931738212526</v>
      </c>
      <c r="D31" s="151">
        <v>88.7133925633432</v>
      </c>
      <c r="E31" s="151">
        <v>101.555731344408</v>
      </c>
      <c r="F31" s="151">
        <v>104.335328469809</v>
      </c>
    </row>
    <row r="32" ht="20.25" customHeight="1">
      <c r="B32" s="131" t="s">
        <v>265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43.90625" style="11" customWidth="1"/>
    <col min="2" max="2" width="12.6328125" style="11" customWidth="1"/>
    <col min="3" max="3" width="14.0859375" style="11" customWidth="1"/>
    <col min="4" max="4" width="13.54296875" style="11" customWidth="1"/>
    <col min="5" max="6" width="12.8125" style="1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294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7" s="12" customFormat="1" ht="24.75" customHeight="1">
      <c r="A4" s="356" t="s">
        <v>14</v>
      </c>
      <c r="B4" s="367" t="s">
        <v>267</v>
      </c>
      <c r="C4" s="140" t="s">
        <v>295</v>
      </c>
      <c r="D4" s="141"/>
      <c r="E4" s="142"/>
      <c r="F4" s="367" t="s">
        <v>148</v>
      </c>
      <c r="G4" s="369"/>
    </row>
    <row r="5" spans="1:7" s="12" customFormat="1" ht="45.75" customHeight="1">
      <c r="A5" s="358"/>
      <c r="B5" s="368"/>
      <c r="C5" s="143" t="s">
        <v>146</v>
      </c>
      <c r="D5" s="143" t="s">
        <v>147</v>
      </c>
      <c r="E5" s="143" t="s">
        <v>139</v>
      </c>
      <c r="F5" s="368"/>
      <c r="G5" s="369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7" s="15" customFormat="1" ht="24" customHeight="1">
      <c r="A7" s="13" t="s">
        <v>296</v>
      </c>
      <c r="B7" s="14">
        <v>100.93</v>
      </c>
      <c r="C7" s="14">
        <v>101.31</v>
      </c>
      <c r="D7" s="14">
        <v>100.42</v>
      </c>
      <c r="E7" s="14">
        <v>100.47</v>
      </c>
      <c r="F7" s="14">
        <v>101.31</v>
      </c>
      <c r="G7" s="284" t="s">
        <v>301</v>
      </c>
    </row>
    <row r="8" spans="1:7" ht="24" customHeight="1">
      <c r="A8" s="16" t="s">
        <v>31</v>
      </c>
      <c r="B8" s="17">
        <v>106.54</v>
      </c>
      <c r="C8" s="17">
        <v>104.81</v>
      </c>
      <c r="D8" s="18">
        <v>102.51</v>
      </c>
      <c r="E8" s="287">
        <v>102.48</v>
      </c>
      <c r="F8" s="18">
        <v>104.81</v>
      </c>
      <c r="G8" s="42" t="s">
        <v>298</v>
      </c>
    </row>
    <row r="9" spans="1:7" ht="24" customHeight="1">
      <c r="A9" s="16" t="s">
        <v>297</v>
      </c>
      <c r="B9" s="17">
        <v>109.01</v>
      </c>
      <c r="C9" s="17">
        <v>104.53</v>
      </c>
      <c r="D9" s="17">
        <v>101.76</v>
      </c>
      <c r="E9" s="286">
        <v>100.98</v>
      </c>
      <c r="F9" s="17">
        <v>104.53</v>
      </c>
      <c r="G9" s="42" t="s">
        <v>299</v>
      </c>
    </row>
    <row r="10" spans="1:7" ht="24" customHeight="1">
      <c r="A10" s="16" t="s">
        <v>22</v>
      </c>
      <c r="B10" s="17">
        <v>106.98</v>
      </c>
      <c r="C10" s="17">
        <v>104.46</v>
      </c>
      <c r="D10" s="17">
        <v>101.33</v>
      </c>
      <c r="E10" s="17">
        <v>100.79</v>
      </c>
      <c r="F10" s="17">
        <v>104.46</v>
      </c>
      <c r="G10" s="42" t="s">
        <v>300</v>
      </c>
    </row>
    <row r="11" spans="1:7" ht="24" customHeight="1">
      <c r="A11" s="16" t="s">
        <v>16</v>
      </c>
      <c r="B11" s="17">
        <v>107.28</v>
      </c>
      <c r="C11" s="17">
        <v>103.85</v>
      </c>
      <c r="D11" s="17">
        <v>103.09</v>
      </c>
      <c r="E11" s="286">
        <v>102.4</v>
      </c>
      <c r="F11" s="17">
        <v>103.85</v>
      </c>
      <c r="G11" s="42"/>
    </row>
    <row r="12" spans="1:7" ht="24" customHeight="1">
      <c r="A12" s="16" t="s">
        <v>15</v>
      </c>
      <c r="B12" s="17">
        <v>106.24</v>
      </c>
      <c r="C12" s="17">
        <v>103.31</v>
      </c>
      <c r="D12" s="17">
        <v>102.65</v>
      </c>
      <c r="E12" s="286">
        <v>102.19</v>
      </c>
      <c r="F12" s="17">
        <v>103.31</v>
      </c>
      <c r="G12" s="42"/>
    </row>
    <row r="13" spans="1:7" ht="24" customHeight="1">
      <c r="A13" s="16" t="s">
        <v>18</v>
      </c>
      <c r="B13" s="17">
        <v>106.07</v>
      </c>
      <c r="C13" s="17">
        <v>103.02</v>
      </c>
      <c r="D13" s="17">
        <v>100.65</v>
      </c>
      <c r="E13" s="286">
        <v>100.43</v>
      </c>
      <c r="F13" s="17">
        <v>103.02</v>
      </c>
      <c r="G13" s="42"/>
    </row>
    <row r="14" spans="1:7" ht="24" customHeight="1">
      <c r="A14" s="16" t="s">
        <v>17</v>
      </c>
      <c r="B14" s="17">
        <v>103.5</v>
      </c>
      <c r="C14" s="17">
        <v>102.42</v>
      </c>
      <c r="D14" s="17">
        <v>101.55</v>
      </c>
      <c r="E14" s="286">
        <v>101.32</v>
      </c>
      <c r="F14" s="17">
        <v>102.42</v>
      </c>
      <c r="G14" s="42"/>
    </row>
    <row r="15" spans="1:7" ht="24" customHeight="1">
      <c r="A15" s="16" t="s">
        <v>21</v>
      </c>
      <c r="B15" s="17">
        <v>103.55</v>
      </c>
      <c r="C15" s="17">
        <v>101.57</v>
      </c>
      <c r="D15" s="17">
        <v>100.67</v>
      </c>
      <c r="E15" s="17">
        <v>100.68</v>
      </c>
      <c r="F15" s="17">
        <v>101.57</v>
      </c>
      <c r="G15" s="42"/>
    </row>
    <row r="16" spans="1:7" ht="24" customHeight="1">
      <c r="A16" s="16" t="s">
        <v>32</v>
      </c>
      <c r="B16" s="17">
        <v>99.48</v>
      </c>
      <c r="C16" s="17">
        <v>101.05</v>
      </c>
      <c r="D16" s="17">
        <v>99.94</v>
      </c>
      <c r="E16" s="286">
        <v>99.64</v>
      </c>
      <c r="F16" s="17">
        <v>101.05</v>
      </c>
      <c r="G16" s="42"/>
    </row>
    <row r="17" spans="1:7" ht="24" customHeight="1">
      <c r="A17" s="16" t="s">
        <v>19</v>
      </c>
      <c r="B17" s="17">
        <v>100.87</v>
      </c>
      <c r="C17" s="17">
        <v>100.44</v>
      </c>
      <c r="D17" s="17">
        <v>100.09</v>
      </c>
      <c r="E17" s="17">
        <v>100.07</v>
      </c>
      <c r="F17" s="17">
        <v>100.44</v>
      </c>
      <c r="G17" s="285"/>
    </row>
    <row r="18" spans="1:7" ht="24" customHeight="1">
      <c r="A18" s="16" t="s">
        <v>20</v>
      </c>
      <c r="B18" s="17">
        <v>102.47</v>
      </c>
      <c r="C18" s="17">
        <v>100.2</v>
      </c>
      <c r="D18" s="17">
        <v>100</v>
      </c>
      <c r="E18" s="17">
        <v>100</v>
      </c>
      <c r="F18" s="17">
        <v>100.2</v>
      </c>
      <c r="G18" s="285"/>
    </row>
    <row r="19" spans="1:7" ht="24" customHeight="1">
      <c r="A19" s="16" t="s">
        <v>30</v>
      </c>
      <c r="B19" s="17">
        <v>100.64</v>
      </c>
      <c r="C19" s="17">
        <v>99.48</v>
      </c>
      <c r="D19" s="17">
        <v>100.76</v>
      </c>
      <c r="E19" s="286">
        <v>100.56</v>
      </c>
      <c r="F19" s="17">
        <v>99.48</v>
      </c>
      <c r="G19" s="42"/>
    </row>
    <row r="20" spans="1:7" ht="24" customHeight="1">
      <c r="A20" s="16" t="s">
        <v>29</v>
      </c>
      <c r="B20" s="17">
        <v>98.47</v>
      </c>
      <c r="C20" s="17">
        <v>97.35</v>
      </c>
      <c r="D20" s="17">
        <v>99.8</v>
      </c>
      <c r="E20" s="17">
        <v>99.84</v>
      </c>
      <c r="F20" s="17">
        <v>97.35</v>
      </c>
      <c r="G20" s="42"/>
    </row>
    <row r="21" spans="1:7" ht="24" customHeight="1">
      <c r="A21" s="16" t="s">
        <v>28</v>
      </c>
      <c r="B21" s="17">
        <v>77.06</v>
      </c>
      <c r="C21" s="17">
        <v>92.63</v>
      </c>
      <c r="D21" s="17">
        <v>92.7</v>
      </c>
      <c r="E21" s="17">
        <v>95.89</v>
      </c>
      <c r="F21" s="17">
        <v>92.63</v>
      </c>
      <c r="G21" s="42"/>
    </row>
    <row r="22" spans="1:7" s="20" customFormat="1" ht="24" customHeight="1">
      <c r="A22" s="19" t="s">
        <v>23</v>
      </c>
      <c r="B22" s="30">
        <v>93.49</v>
      </c>
      <c r="C22" s="30">
        <v>93.9</v>
      </c>
      <c r="D22" s="30">
        <v>103.98</v>
      </c>
      <c r="E22" s="168">
        <v>103.32</v>
      </c>
      <c r="F22" s="30">
        <v>93.9</v>
      </c>
      <c r="G22" s="42"/>
    </row>
    <row r="23" spans="1:7" s="20" customFormat="1" ht="24" customHeight="1">
      <c r="A23" s="21" t="s">
        <v>24</v>
      </c>
      <c r="B23" s="31">
        <v>106.03</v>
      </c>
      <c r="C23" s="31">
        <v>105.04</v>
      </c>
      <c r="D23" s="31">
        <v>99.75</v>
      </c>
      <c r="E23" s="31">
        <v>99.64</v>
      </c>
      <c r="F23" s="31">
        <v>105.04</v>
      </c>
      <c r="G23" s="42"/>
    </row>
  </sheetData>
  <sheetProtection/>
  <mergeCells count="4">
    <mergeCell ref="A4:A5"/>
    <mergeCell ref="B4:B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320" t="s">
        <v>286</v>
      </c>
      <c r="C2" s="320"/>
      <c r="D2" s="320"/>
      <c r="E2" s="320"/>
      <c r="F2" s="320"/>
    </row>
    <row r="3" ht="14.25" customHeight="1">
      <c r="E3" s="37" t="s">
        <v>290</v>
      </c>
    </row>
    <row r="4" spans="1:6" ht="31.5" customHeight="1">
      <c r="A4" s="313" t="s">
        <v>34</v>
      </c>
      <c r="B4" s="313" t="s">
        <v>35</v>
      </c>
      <c r="C4" s="313" t="s">
        <v>287</v>
      </c>
      <c r="D4" s="316" t="s">
        <v>288</v>
      </c>
      <c r="E4" s="317"/>
      <c r="F4" s="318" t="s">
        <v>289</v>
      </c>
    </row>
    <row r="5" spans="1:6" ht="31.5" customHeight="1">
      <c r="A5" s="314"/>
      <c r="B5" s="314"/>
      <c r="C5" s="315"/>
      <c r="D5" s="144" t="s">
        <v>139</v>
      </c>
      <c r="E5" s="144" t="s">
        <v>140</v>
      </c>
      <c r="F5" s="319"/>
    </row>
    <row r="6" spans="1:6" ht="18" customHeight="1">
      <c r="A6" s="45" t="s">
        <v>10</v>
      </c>
      <c r="B6" s="59" t="s">
        <v>11</v>
      </c>
      <c r="C6" s="59">
        <v>1</v>
      </c>
      <c r="D6" s="45">
        <v>2</v>
      </c>
      <c r="E6" s="45">
        <v>3</v>
      </c>
      <c r="F6" s="59">
        <v>4</v>
      </c>
    </row>
    <row r="7" spans="1:7" ht="15.75">
      <c r="A7" s="38"/>
      <c r="B7" s="145" t="s">
        <v>44</v>
      </c>
      <c r="C7" s="148">
        <v>107.630569164388</v>
      </c>
      <c r="D7" s="148">
        <v>72.6667893600546</v>
      </c>
      <c r="E7" s="148">
        <v>109.412266985465</v>
      </c>
      <c r="F7" s="148">
        <v>108.364823157691</v>
      </c>
      <c r="G7" s="309"/>
    </row>
    <row r="8" spans="1:6" ht="15.75">
      <c r="A8" s="39" t="s">
        <v>36</v>
      </c>
      <c r="B8" s="146" t="s">
        <v>38</v>
      </c>
      <c r="C8" s="149"/>
      <c r="D8" s="149"/>
      <c r="E8" s="149"/>
      <c r="F8" s="149"/>
    </row>
    <row r="9" spans="1:6" ht="15.75">
      <c r="A9" s="94">
        <v>1</v>
      </c>
      <c r="B9" s="147" t="s">
        <v>40</v>
      </c>
      <c r="C9" s="150">
        <v>103.688169334369</v>
      </c>
      <c r="D9" s="150">
        <v>62.29845904579</v>
      </c>
      <c r="E9" s="150">
        <v>110.993737119213</v>
      </c>
      <c r="F9" s="150">
        <v>106.375747051603</v>
      </c>
    </row>
    <row r="10" spans="1:6" ht="15.75">
      <c r="A10" s="94">
        <v>2</v>
      </c>
      <c r="B10" s="147" t="s">
        <v>41</v>
      </c>
      <c r="C10" s="150">
        <v>107.750110135512</v>
      </c>
      <c r="D10" s="150">
        <v>72.7587620220539</v>
      </c>
      <c r="E10" s="150">
        <v>109.51151405175</v>
      </c>
      <c r="F10" s="150">
        <v>108.484986076993</v>
      </c>
    </row>
    <row r="11" spans="1:6" ht="15.75">
      <c r="A11" s="94">
        <v>3</v>
      </c>
      <c r="B11" s="147" t="s">
        <v>42</v>
      </c>
      <c r="C11" s="150">
        <v>102.689857684638</v>
      </c>
      <c r="D11" s="150">
        <v>77.2660859976163</v>
      </c>
      <c r="E11" s="150">
        <v>98.0583130537618</v>
      </c>
      <c r="F11" s="150">
        <v>100.618371798742</v>
      </c>
    </row>
    <row r="12" spans="1:6" ht="15.75">
      <c r="A12" s="94">
        <v>4</v>
      </c>
      <c r="B12" s="147" t="s">
        <v>43</v>
      </c>
      <c r="C12" s="150">
        <v>106.931738212526</v>
      </c>
      <c r="D12" s="150">
        <v>88.7133925633432</v>
      </c>
      <c r="E12" s="150">
        <v>101.555731344408</v>
      </c>
      <c r="F12" s="150">
        <v>104.335328469809</v>
      </c>
    </row>
    <row r="13" spans="1:6" ht="15.75">
      <c r="A13" s="39" t="s">
        <v>37</v>
      </c>
      <c r="B13" s="146" t="s">
        <v>39</v>
      </c>
      <c r="C13" s="149"/>
      <c r="D13" s="149"/>
      <c r="E13" s="149"/>
      <c r="F13" s="149"/>
    </row>
    <row r="14" spans="1:6" ht="15.75">
      <c r="A14" s="39"/>
      <c r="B14" s="229" t="s">
        <v>258</v>
      </c>
      <c r="C14" s="150">
        <v>113.001570634792</v>
      </c>
      <c r="D14" s="150">
        <v>72.2364647729155</v>
      </c>
      <c r="E14" s="150">
        <v>117.085452387069</v>
      </c>
      <c r="F14" s="150">
        <v>114.67916172509</v>
      </c>
    </row>
    <row r="15" spans="1:6" ht="15.75">
      <c r="A15" s="94">
        <v>1</v>
      </c>
      <c r="B15" s="229" t="s">
        <v>254</v>
      </c>
      <c r="C15" s="150">
        <v>115.915932945255</v>
      </c>
      <c r="D15" s="150">
        <v>69.9874319953549</v>
      </c>
      <c r="E15" s="150">
        <v>110.55407472433</v>
      </c>
      <c r="F15" s="150">
        <v>113.64658951465</v>
      </c>
    </row>
    <row r="16" spans="1:6" ht="15.75">
      <c r="A16" s="94">
        <f>A15+1</f>
        <v>2</v>
      </c>
      <c r="B16" s="229" t="s">
        <v>249</v>
      </c>
      <c r="C16" s="150">
        <v>118.325502609183</v>
      </c>
      <c r="D16" s="150">
        <v>57.1396285996688</v>
      </c>
      <c r="E16" s="150">
        <v>101.438759461325</v>
      </c>
      <c r="F16" s="150">
        <v>111.571709589725</v>
      </c>
    </row>
    <row r="17" spans="1:6" ht="15.75">
      <c r="A17" s="94">
        <f aca="true" t="shared" si="0" ref="A17:A32">A16+1</f>
        <v>3</v>
      </c>
      <c r="B17" s="229" t="s">
        <v>264</v>
      </c>
      <c r="C17" s="150">
        <v>112.608987256875</v>
      </c>
      <c r="D17" s="150">
        <v>71.6668084744321</v>
      </c>
      <c r="E17" s="150">
        <v>107.915235996515</v>
      </c>
      <c r="F17" s="150">
        <v>110.600695091601</v>
      </c>
    </row>
    <row r="18" spans="1:6" ht="15.75">
      <c r="A18" s="94">
        <f t="shared" si="0"/>
        <v>4</v>
      </c>
      <c r="B18" s="229" t="s">
        <v>255</v>
      </c>
      <c r="C18" s="150">
        <v>109.844836855048</v>
      </c>
      <c r="D18" s="150">
        <v>79.5318049984706</v>
      </c>
      <c r="E18" s="150">
        <v>110.450279098763</v>
      </c>
      <c r="F18" s="150">
        <v>110.112224218679</v>
      </c>
    </row>
    <row r="19" spans="1:6" ht="15.75">
      <c r="A19" s="94">
        <f t="shared" si="0"/>
        <v>5</v>
      </c>
      <c r="B19" s="229" t="s">
        <v>256</v>
      </c>
      <c r="C19" s="150">
        <v>107.391789099767</v>
      </c>
      <c r="D19" s="150">
        <v>58.5908968735221</v>
      </c>
      <c r="E19" s="150">
        <v>112.472878265185</v>
      </c>
      <c r="F19" s="150">
        <v>109.214599916037</v>
      </c>
    </row>
    <row r="20" spans="1:6" ht="15.75">
      <c r="A20" s="94">
        <f t="shared" si="0"/>
        <v>6</v>
      </c>
      <c r="B20" s="229" t="s">
        <v>252</v>
      </c>
      <c r="C20" s="150">
        <v>106.961884732687</v>
      </c>
      <c r="D20" s="150">
        <v>58.2090237348048</v>
      </c>
      <c r="E20" s="150">
        <v>111.393336153558</v>
      </c>
      <c r="F20" s="150">
        <v>108.550718826023</v>
      </c>
    </row>
    <row r="21" spans="1:6" ht="15.75">
      <c r="A21" s="94">
        <f t="shared" si="0"/>
        <v>7</v>
      </c>
      <c r="B21" s="229" t="s">
        <v>251</v>
      </c>
      <c r="C21" s="150">
        <v>105.551363373655</v>
      </c>
      <c r="D21" s="150">
        <v>75.6184252099817</v>
      </c>
      <c r="E21" s="150">
        <v>112.453792753475</v>
      </c>
      <c r="F21" s="150">
        <v>108.416740305218</v>
      </c>
    </row>
    <row r="22" spans="1:6" ht="15.75">
      <c r="A22" s="94">
        <f t="shared" si="0"/>
        <v>8</v>
      </c>
      <c r="B22" s="146" t="s">
        <v>302</v>
      </c>
      <c r="C22" s="149"/>
      <c r="D22" s="149"/>
      <c r="E22" s="149"/>
      <c r="F22" s="310">
        <v>108.36</v>
      </c>
    </row>
    <row r="23" spans="1:6" ht="15.75">
      <c r="A23" s="94">
        <f t="shared" si="0"/>
        <v>9</v>
      </c>
      <c r="B23" s="229" t="s">
        <v>248</v>
      </c>
      <c r="C23" s="150">
        <v>110.037606461882</v>
      </c>
      <c r="D23" s="150">
        <v>87.478058485085</v>
      </c>
      <c r="E23" s="150">
        <v>106.326282704199</v>
      </c>
      <c r="F23" s="150">
        <v>108.274162223914</v>
      </c>
    </row>
    <row r="24" spans="1:6" ht="15.75">
      <c r="A24" s="94">
        <f t="shared" si="0"/>
        <v>10</v>
      </c>
      <c r="B24" s="229" t="s">
        <v>253</v>
      </c>
      <c r="C24" s="150">
        <v>107.162352513696</v>
      </c>
      <c r="D24" s="150">
        <v>86.8378324246937</v>
      </c>
      <c r="E24" s="150">
        <v>108.933225929336</v>
      </c>
      <c r="F24" s="150">
        <v>107.978196992845</v>
      </c>
    </row>
    <row r="25" spans="1:6" ht="15.75">
      <c r="A25" s="94">
        <f t="shared" si="0"/>
        <v>11</v>
      </c>
      <c r="B25" s="229" t="s">
        <v>261</v>
      </c>
      <c r="C25" s="150">
        <v>105.234274077094</v>
      </c>
      <c r="D25" s="150">
        <v>69.517930296542</v>
      </c>
      <c r="E25" s="150">
        <v>109.01153394295</v>
      </c>
      <c r="F25" s="150">
        <v>106.751178735298</v>
      </c>
    </row>
    <row r="26" spans="1:6" ht="15.75">
      <c r="A26" s="94">
        <f t="shared" si="0"/>
        <v>12</v>
      </c>
      <c r="B26" s="229" t="s">
        <v>247</v>
      </c>
      <c r="C26" s="150">
        <v>103.688169334369</v>
      </c>
      <c r="D26" s="150">
        <v>62.29845904579</v>
      </c>
      <c r="E26" s="150">
        <v>110.993737119213</v>
      </c>
      <c r="F26" s="150">
        <v>106.375747051603</v>
      </c>
    </row>
    <row r="27" spans="1:6" ht="15.75">
      <c r="A27" s="94">
        <f t="shared" si="0"/>
        <v>13</v>
      </c>
      <c r="B27" s="229" t="s">
        <v>260</v>
      </c>
      <c r="C27" s="150">
        <v>95.7899948312848</v>
      </c>
      <c r="D27" s="150">
        <v>92.5175126259749</v>
      </c>
      <c r="E27" s="150">
        <v>92.5175126259749</v>
      </c>
      <c r="F27" s="150">
        <v>105.832861816777</v>
      </c>
    </row>
    <row r="28" spans="1:6" ht="15.75">
      <c r="A28" s="94">
        <f t="shared" si="0"/>
        <v>14</v>
      </c>
      <c r="B28" s="229" t="s">
        <v>263</v>
      </c>
      <c r="C28" s="150">
        <v>106.931738212526</v>
      </c>
      <c r="D28" s="150">
        <v>88.7133925633432</v>
      </c>
      <c r="E28" s="150">
        <v>101.555731344408</v>
      </c>
      <c r="F28" s="150">
        <v>104.335328469809</v>
      </c>
    </row>
    <row r="29" spans="1:6" ht="15.75">
      <c r="A29" s="94">
        <f t="shared" si="0"/>
        <v>15</v>
      </c>
      <c r="B29" s="229" t="s">
        <v>257</v>
      </c>
      <c r="C29" s="150">
        <v>97.1338292389503</v>
      </c>
      <c r="D29" s="150">
        <v>93.805113293443</v>
      </c>
      <c r="E29" s="150">
        <v>113.279825364224</v>
      </c>
      <c r="F29" s="150">
        <v>104.331447104515</v>
      </c>
    </row>
    <row r="30" spans="1:6" ht="15.75">
      <c r="A30" s="94">
        <f t="shared" si="0"/>
        <v>16</v>
      </c>
      <c r="B30" s="229" t="s">
        <v>250</v>
      </c>
      <c r="C30" s="150">
        <v>100.794776798327</v>
      </c>
      <c r="D30" s="150">
        <v>80.1945530410265</v>
      </c>
      <c r="E30" s="150">
        <v>107.660496430567</v>
      </c>
      <c r="F30" s="150">
        <v>103.739029482202</v>
      </c>
    </row>
    <row r="31" spans="1:6" ht="15.75">
      <c r="A31" s="94">
        <f t="shared" si="0"/>
        <v>17</v>
      </c>
      <c r="B31" s="229" t="s">
        <v>259</v>
      </c>
      <c r="C31" s="150">
        <v>100.956233402468</v>
      </c>
      <c r="D31" s="150">
        <v>76.6148975336277</v>
      </c>
      <c r="E31" s="150">
        <v>104.624643527026</v>
      </c>
      <c r="F31" s="150">
        <v>102.515496143306</v>
      </c>
    </row>
    <row r="32" spans="1:6" ht="15.75">
      <c r="A32" s="95">
        <f t="shared" si="0"/>
        <v>18</v>
      </c>
      <c r="B32" s="230" t="s">
        <v>262</v>
      </c>
      <c r="C32" s="151">
        <v>102.689857684638</v>
      </c>
      <c r="D32" s="151">
        <v>77.2660859976163</v>
      </c>
      <c r="E32" s="151">
        <v>98.0583130537618</v>
      </c>
      <c r="F32" s="151">
        <v>100.618371798742</v>
      </c>
    </row>
    <row r="33" ht="20.25" customHeight="1">
      <c r="B33" s="131" t="s">
        <v>265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320" t="s">
        <v>291</v>
      </c>
      <c r="C2" s="320"/>
      <c r="D2" s="320"/>
      <c r="E2" s="320"/>
      <c r="F2" s="320"/>
      <c r="G2" s="320"/>
      <c r="H2" s="320"/>
      <c r="I2" s="320"/>
      <c r="J2" s="320"/>
      <c r="K2" s="320"/>
    </row>
    <row r="3" spans="5:10" ht="14.25" customHeight="1">
      <c r="E3" s="32" t="s">
        <v>45</v>
      </c>
      <c r="F3" s="43"/>
      <c r="G3" s="43"/>
      <c r="I3" s="322" t="s">
        <v>266</v>
      </c>
      <c r="J3" s="322"/>
    </row>
    <row r="4" spans="1:10" ht="15.75" customHeight="1">
      <c r="A4" s="323" t="s">
        <v>34</v>
      </c>
      <c r="B4" s="323" t="s">
        <v>35</v>
      </c>
      <c r="C4" s="325" t="s">
        <v>149</v>
      </c>
      <c r="D4" s="325" t="s">
        <v>150</v>
      </c>
      <c r="E4" s="325" t="s">
        <v>151</v>
      </c>
      <c r="F4" s="44" t="s">
        <v>9</v>
      </c>
      <c r="G4" s="61"/>
      <c r="H4" s="321" t="s">
        <v>281</v>
      </c>
      <c r="I4" s="321" t="s">
        <v>292</v>
      </c>
      <c r="J4" s="321" t="s">
        <v>293</v>
      </c>
    </row>
    <row r="5" spans="1:10" ht="51" customHeight="1">
      <c r="A5" s="324"/>
      <c r="B5" s="324"/>
      <c r="C5" s="325"/>
      <c r="D5" s="325"/>
      <c r="E5" s="325"/>
      <c r="F5" s="62" t="s">
        <v>152</v>
      </c>
      <c r="G5" s="62" t="s">
        <v>153</v>
      </c>
      <c r="H5" s="321"/>
      <c r="I5" s="321"/>
      <c r="J5" s="321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36</v>
      </c>
      <c r="B7" s="49" t="s">
        <v>46</v>
      </c>
      <c r="C7" s="73">
        <v>26899171</v>
      </c>
      <c r="D7" s="73">
        <v>28420139</v>
      </c>
      <c r="E7" s="74">
        <v>27527836</v>
      </c>
      <c r="F7" s="71">
        <f aca="true" t="shared" si="0" ref="F7:F16">D7/E7*100</f>
        <v>103.24145711998575</v>
      </c>
      <c r="G7" s="100">
        <f>D7/C7*100</f>
        <v>105.65433038810006</v>
      </c>
      <c r="H7" s="106">
        <v>66266306</v>
      </c>
      <c r="I7" s="106">
        <v>59530760</v>
      </c>
      <c r="J7" s="231">
        <v>111.3143961205938</v>
      </c>
    </row>
    <row r="8" spans="1:10" ht="24" customHeight="1">
      <c r="A8" s="40">
        <v>1</v>
      </c>
      <c r="B8" s="9" t="s">
        <v>47</v>
      </c>
      <c r="C8" s="75">
        <v>81332</v>
      </c>
      <c r="D8" s="75">
        <v>79353</v>
      </c>
      <c r="E8" s="75">
        <v>88979</v>
      </c>
      <c r="F8" s="72">
        <f t="shared" si="0"/>
        <v>89.18171703435642</v>
      </c>
      <c r="G8" s="101">
        <f aca="true" t="shared" si="1" ref="G8:G16">D8/C8*100</f>
        <v>97.56676338956376</v>
      </c>
      <c r="H8" s="104">
        <v>288799</v>
      </c>
      <c r="I8" s="104">
        <v>256639</v>
      </c>
      <c r="J8" s="232">
        <v>112.53122089783704</v>
      </c>
    </row>
    <row r="9" spans="1:10" ht="24" customHeight="1">
      <c r="A9" s="40">
        <v>2</v>
      </c>
      <c r="B9" s="9" t="s">
        <v>48</v>
      </c>
      <c r="C9" s="75">
        <v>26447726</v>
      </c>
      <c r="D9" s="75">
        <v>28201280</v>
      </c>
      <c r="E9" s="75">
        <v>26988580</v>
      </c>
      <c r="F9" s="72">
        <f t="shared" si="0"/>
        <v>104.49338201565254</v>
      </c>
      <c r="G9" s="101">
        <f t="shared" si="1"/>
        <v>106.6302637890305</v>
      </c>
      <c r="H9" s="104">
        <v>65490576</v>
      </c>
      <c r="I9" s="104">
        <v>58808882</v>
      </c>
      <c r="J9" s="232">
        <v>111.36170893369474</v>
      </c>
    </row>
    <row r="10" spans="1:10" ht="24" customHeight="1">
      <c r="A10" s="40">
        <v>3</v>
      </c>
      <c r="B10" s="9" t="s">
        <v>49</v>
      </c>
      <c r="C10" s="75">
        <v>324770</v>
      </c>
      <c r="D10" s="75">
        <v>93466</v>
      </c>
      <c r="E10" s="75">
        <v>401514</v>
      </c>
      <c r="F10" s="72">
        <f t="shared" si="0"/>
        <v>23.278391288971246</v>
      </c>
      <c r="G10" s="101">
        <f t="shared" si="1"/>
        <v>28.779136003941254</v>
      </c>
      <c r="H10" s="104">
        <v>394312</v>
      </c>
      <c r="I10" s="104">
        <v>373538</v>
      </c>
      <c r="J10" s="232">
        <v>105.5614154383222</v>
      </c>
    </row>
    <row r="11" spans="1:10" ht="24" customHeight="1">
      <c r="A11" s="40">
        <v>4</v>
      </c>
      <c r="B11" s="50" t="s">
        <v>50</v>
      </c>
      <c r="C11" s="75">
        <v>45343</v>
      </c>
      <c r="D11" s="75">
        <v>46040</v>
      </c>
      <c r="E11" s="75">
        <v>48763</v>
      </c>
      <c r="F11" s="72">
        <f t="shared" si="0"/>
        <v>94.41584808153723</v>
      </c>
      <c r="G11" s="101">
        <f t="shared" si="1"/>
        <v>101.53717222062943</v>
      </c>
      <c r="H11" s="104">
        <v>92619</v>
      </c>
      <c r="I11" s="104">
        <v>91701</v>
      </c>
      <c r="J11" s="232">
        <v>101.00107959564235</v>
      </c>
    </row>
    <row r="12" spans="1:10" ht="24" customHeight="1">
      <c r="A12" s="39" t="s">
        <v>36</v>
      </c>
      <c r="B12" s="51" t="s">
        <v>51</v>
      </c>
      <c r="C12" s="76">
        <v>33652195</v>
      </c>
      <c r="D12" s="76">
        <v>35517359</v>
      </c>
      <c r="E12" s="76">
        <v>33652259</v>
      </c>
      <c r="F12" s="78">
        <f t="shared" si="0"/>
        <v>105.5422728084911</v>
      </c>
      <c r="G12" s="102">
        <f t="shared" si="1"/>
        <v>105.54247352958701</v>
      </c>
      <c r="H12" s="130">
        <v>83029327</v>
      </c>
      <c r="I12" s="130">
        <v>73513933</v>
      </c>
      <c r="J12" s="233">
        <v>112.94366062553067</v>
      </c>
    </row>
    <row r="13" spans="1:10" ht="24" customHeight="1">
      <c r="A13" s="40">
        <v>1</v>
      </c>
      <c r="B13" s="50" t="s">
        <v>47</v>
      </c>
      <c r="C13" s="77">
        <v>145698</v>
      </c>
      <c r="D13" s="77">
        <v>142152</v>
      </c>
      <c r="E13" s="77">
        <v>135141</v>
      </c>
      <c r="F13" s="79">
        <f t="shared" si="0"/>
        <v>105.18791484449575</v>
      </c>
      <c r="G13" s="103">
        <f t="shared" si="1"/>
        <v>97.56619857513486</v>
      </c>
      <c r="H13" s="104">
        <v>352403</v>
      </c>
      <c r="I13" s="104">
        <v>309614</v>
      </c>
      <c r="J13" s="232">
        <v>113.8201114936663</v>
      </c>
    </row>
    <row r="14" spans="1:10" ht="24" customHeight="1">
      <c r="A14" s="40">
        <f>A13+1</f>
        <v>2</v>
      </c>
      <c r="B14" s="50" t="s">
        <v>48</v>
      </c>
      <c r="C14" s="77">
        <v>32996183</v>
      </c>
      <c r="D14" s="77">
        <v>35183917</v>
      </c>
      <c r="E14" s="77">
        <v>32982743</v>
      </c>
      <c r="F14" s="79">
        <f t="shared" si="0"/>
        <v>106.67371419047834</v>
      </c>
      <c r="G14" s="103">
        <f t="shared" si="1"/>
        <v>106.63026387021797</v>
      </c>
      <c r="H14" s="104">
        <v>81950122</v>
      </c>
      <c r="I14" s="104">
        <v>72524544</v>
      </c>
      <c r="J14" s="234">
        <v>112.99639746786964</v>
      </c>
    </row>
    <row r="15" spans="1:10" ht="24" customHeight="1">
      <c r="A15" s="40">
        <f>A14+1</f>
        <v>3</v>
      </c>
      <c r="B15" s="50" t="s">
        <v>49</v>
      </c>
      <c r="C15" s="77">
        <v>449255</v>
      </c>
      <c r="D15" s="77">
        <v>129292</v>
      </c>
      <c r="E15" s="77">
        <v>472300</v>
      </c>
      <c r="F15" s="79">
        <f t="shared" si="0"/>
        <v>27.37497353377091</v>
      </c>
      <c r="G15" s="103">
        <f t="shared" si="1"/>
        <v>28.779201121857295</v>
      </c>
      <c r="H15" s="104">
        <v>596358</v>
      </c>
      <c r="I15" s="104">
        <v>551710</v>
      </c>
      <c r="J15" s="234">
        <v>108.09265737434521</v>
      </c>
    </row>
    <row r="16" spans="1:10" ht="24" customHeight="1">
      <c r="A16" s="41">
        <v>4</v>
      </c>
      <c r="B16" s="52" t="s">
        <v>50</v>
      </c>
      <c r="C16" s="128">
        <v>61059</v>
      </c>
      <c r="D16" s="128">
        <v>61998</v>
      </c>
      <c r="E16" s="128">
        <v>62075</v>
      </c>
      <c r="F16" s="80">
        <f t="shared" si="0"/>
        <v>99.87595650422875</v>
      </c>
      <c r="G16" s="129">
        <f t="shared" si="1"/>
        <v>101.53785682700338</v>
      </c>
      <c r="H16" s="105">
        <v>130444</v>
      </c>
      <c r="I16" s="105">
        <v>128065</v>
      </c>
      <c r="J16" s="235">
        <v>101.85765041190021</v>
      </c>
    </row>
    <row r="17" ht="20.25" customHeight="1">
      <c r="B17" s="132" t="s">
        <v>268</v>
      </c>
    </row>
    <row r="18" ht="20.25" customHeight="1">
      <c r="B18" s="132"/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93" sqref="B93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320" t="s">
        <v>174</v>
      </c>
      <c r="C2" s="320"/>
      <c r="D2" s="320"/>
      <c r="E2" s="320"/>
      <c r="F2" s="320"/>
      <c r="G2" s="320"/>
      <c r="H2" s="320"/>
      <c r="I2" s="320"/>
      <c r="J2" s="320"/>
      <c r="K2" s="320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323" t="s">
        <v>34</v>
      </c>
      <c r="B4" s="323" t="s">
        <v>52</v>
      </c>
      <c r="C4" s="323" t="s">
        <v>33</v>
      </c>
      <c r="D4" s="329" t="s">
        <v>200</v>
      </c>
      <c r="E4" s="330"/>
      <c r="F4" s="331"/>
      <c r="G4" s="329" t="s">
        <v>201</v>
      </c>
      <c r="H4" s="331"/>
      <c r="I4" s="326" t="s">
        <v>9</v>
      </c>
      <c r="J4" s="327"/>
      <c r="K4" s="328"/>
    </row>
    <row r="5" spans="1:11" ht="40.5" customHeight="1">
      <c r="A5" s="332"/>
      <c r="B5" s="332"/>
      <c r="C5" s="332"/>
      <c r="D5" s="107" t="s">
        <v>173</v>
      </c>
      <c r="E5" s="107" t="s">
        <v>172</v>
      </c>
      <c r="F5" s="107" t="s">
        <v>203</v>
      </c>
      <c r="G5" s="107" t="s">
        <v>202</v>
      </c>
      <c r="H5" s="107" t="s">
        <v>204</v>
      </c>
      <c r="I5" s="108" t="s">
        <v>175</v>
      </c>
      <c r="J5" s="108" t="s">
        <v>177</v>
      </c>
      <c r="K5" s="108" t="s">
        <v>176</v>
      </c>
    </row>
    <row r="6" spans="1:11" ht="16.5">
      <c r="A6" s="60" t="s">
        <v>10</v>
      </c>
      <c r="B6" s="60" t="s">
        <v>11</v>
      </c>
      <c r="C6" s="60" t="s">
        <v>53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16">
        <v>1</v>
      </c>
      <c r="B7" s="117" t="s">
        <v>54</v>
      </c>
      <c r="C7" s="118" t="s">
        <v>205</v>
      </c>
      <c r="D7" s="119">
        <v>762270.836509462</v>
      </c>
      <c r="E7" s="119">
        <v>771527.780992477</v>
      </c>
      <c r="F7" s="119">
        <v>7348634.75284153</v>
      </c>
      <c r="G7" s="119">
        <v>551512.502297969</v>
      </c>
      <c r="H7" s="119">
        <v>4603669.4636264</v>
      </c>
      <c r="I7" s="120">
        <f>E7/D7*100</f>
        <v>101.2143904816566</v>
      </c>
      <c r="J7" s="120">
        <f>E7/G7*100</f>
        <v>139.89307183024457</v>
      </c>
      <c r="K7" s="120">
        <f>F7/H7*100</f>
        <v>159.62559455892972</v>
      </c>
    </row>
    <row r="8" spans="1:11" ht="16.5">
      <c r="A8" s="109">
        <f>A7+1</f>
        <v>2</v>
      </c>
      <c r="B8" s="110" t="s">
        <v>55</v>
      </c>
      <c r="C8" s="121" t="s">
        <v>205</v>
      </c>
      <c r="D8" s="114">
        <v>339552.45344996</v>
      </c>
      <c r="E8" s="114">
        <v>337213.109226015</v>
      </c>
      <c r="F8" s="114">
        <v>3733860.59452688</v>
      </c>
      <c r="G8" s="114">
        <v>453124.582735663</v>
      </c>
      <c r="H8" s="114">
        <v>5024129.11435854</v>
      </c>
      <c r="I8" s="122">
        <f>E8/D8*100</f>
        <v>99.31105070801978</v>
      </c>
      <c r="J8" s="122">
        <f>E8/G8*100</f>
        <v>74.41951332460224</v>
      </c>
      <c r="K8" s="122">
        <f>F8/H8*100</f>
        <v>74.31856366620475</v>
      </c>
    </row>
    <row r="9" spans="1:11" ht="16.5">
      <c r="A9" s="109">
        <f aca="true" t="shared" si="0" ref="A9:A72">A8+1</f>
        <v>3</v>
      </c>
      <c r="B9" s="111" t="s">
        <v>56</v>
      </c>
      <c r="C9" s="123" t="s">
        <v>57</v>
      </c>
      <c r="D9" s="114">
        <v>3715</v>
      </c>
      <c r="E9" s="114">
        <v>3700</v>
      </c>
      <c r="F9" s="114">
        <v>52730.88</v>
      </c>
      <c r="G9" s="114">
        <v>5024</v>
      </c>
      <c r="H9" s="114">
        <v>64700.39</v>
      </c>
      <c r="I9" s="122">
        <f aca="true" t="shared" si="1" ref="I9:I72">E9/D9*100</f>
        <v>99.59623149394348</v>
      </c>
      <c r="J9" s="122">
        <f aca="true" t="shared" si="2" ref="J9:J72">E9/G9*100</f>
        <v>73.64649681528662</v>
      </c>
      <c r="K9" s="122">
        <f aca="true" t="shared" si="3" ref="K9:K72">F9/H9*100</f>
        <v>81.50009605815359</v>
      </c>
    </row>
    <row r="10" spans="1:11" ht="16.5">
      <c r="A10" s="109">
        <f t="shared" si="0"/>
        <v>4</v>
      </c>
      <c r="B10" s="111" t="s">
        <v>58</v>
      </c>
      <c r="C10" s="123" t="s">
        <v>57</v>
      </c>
      <c r="D10" s="114">
        <v>4056.64920112882</v>
      </c>
      <c r="E10" s="114">
        <v>4096.53626269772</v>
      </c>
      <c r="F10" s="114">
        <v>31330.0674751926</v>
      </c>
      <c r="G10" s="114">
        <v>3434.43925787794</v>
      </c>
      <c r="H10" s="114">
        <v>21189.7545577682</v>
      </c>
      <c r="I10" s="122">
        <f t="shared" si="1"/>
        <v>100.98325143711715</v>
      </c>
      <c r="J10" s="122">
        <f t="shared" si="2"/>
        <v>119.27816901408454</v>
      </c>
      <c r="K10" s="122">
        <f t="shared" si="3"/>
        <v>147.85479175692927</v>
      </c>
    </row>
    <row r="11" spans="1:11" ht="16.5">
      <c r="A11" s="109">
        <f t="shared" si="0"/>
        <v>5</v>
      </c>
      <c r="B11" s="111" t="s">
        <v>194</v>
      </c>
      <c r="C11" s="123" t="s">
        <v>57</v>
      </c>
      <c r="D11" s="114">
        <v>563.44</v>
      </c>
      <c r="E11" s="114">
        <v>240</v>
      </c>
      <c r="F11" s="114">
        <v>4934.44</v>
      </c>
      <c r="G11" s="114">
        <v>505</v>
      </c>
      <c r="H11" s="114">
        <v>4248.6</v>
      </c>
      <c r="I11" s="122">
        <f t="shared" si="1"/>
        <v>42.59548487860286</v>
      </c>
      <c r="J11" s="122">
        <f t="shared" si="2"/>
        <v>47.524752475247524</v>
      </c>
      <c r="K11" s="122">
        <f t="shared" si="3"/>
        <v>116.1427293696747</v>
      </c>
    </row>
    <row r="12" spans="1:11" ht="16.5">
      <c r="A12" s="109">
        <f t="shared" si="0"/>
        <v>6</v>
      </c>
      <c r="B12" s="111" t="s">
        <v>59</v>
      </c>
      <c r="C12" s="123" t="s">
        <v>57</v>
      </c>
      <c r="D12" s="114">
        <v>19800.22</v>
      </c>
      <c r="E12" s="114">
        <v>19838</v>
      </c>
      <c r="F12" s="114">
        <v>195755.92</v>
      </c>
      <c r="G12" s="114">
        <v>19293</v>
      </c>
      <c r="H12" s="114">
        <v>194933</v>
      </c>
      <c r="I12" s="122">
        <f t="shared" si="1"/>
        <v>100.19080596074184</v>
      </c>
      <c r="J12" s="122">
        <f t="shared" si="2"/>
        <v>102.82485875706216</v>
      </c>
      <c r="K12" s="122">
        <f t="shared" si="3"/>
        <v>100.42215530464314</v>
      </c>
    </row>
    <row r="13" spans="1:11" ht="16.5">
      <c r="A13" s="109">
        <f t="shared" si="0"/>
        <v>7</v>
      </c>
      <c r="B13" s="111" t="s">
        <v>195</v>
      </c>
      <c r="C13" s="123" t="s">
        <v>57</v>
      </c>
      <c r="D13" s="114">
        <v>3965</v>
      </c>
      <c r="E13" s="114">
        <v>4155</v>
      </c>
      <c r="F13" s="114">
        <v>27618</v>
      </c>
      <c r="G13" s="114">
        <v>4019</v>
      </c>
      <c r="H13" s="114">
        <v>27474.83</v>
      </c>
      <c r="I13" s="122">
        <f t="shared" si="1"/>
        <v>104.79192938209331</v>
      </c>
      <c r="J13" s="122">
        <f t="shared" si="2"/>
        <v>103.38392634983826</v>
      </c>
      <c r="K13" s="122">
        <f t="shared" si="3"/>
        <v>100.5210951259753</v>
      </c>
    </row>
    <row r="14" spans="1:11" ht="16.5">
      <c r="A14" s="109">
        <f t="shared" si="0"/>
        <v>8</v>
      </c>
      <c r="B14" s="111" t="s">
        <v>60</v>
      </c>
      <c r="C14" s="123" t="s">
        <v>57</v>
      </c>
      <c r="D14" s="114">
        <v>167109</v>
      </c>
      <c r="E14" s="114">
        <v>168932</v>
      </c>
      <c r="F14" s="114">
        <v>1567549</v>
      </c>
      <c r="G14" s="114">
        <v>157860</v>
      </c>
      <c r="H14" s="114">
        <v>1644651</v>
      </c>
      <c r="I14" s="122">
        <f t="shared" si="1"/>
        <v>101.09090473882316</v>
      </c>
      <c r="J14" s="122">
        <f t="shared" si="2"/>
        <v>107.01380970480172</v>
      </c>
      <c r="K14" s="122">
        <f t="shared" si="3"/>
        <v>95.31195372148863</v>
      </c>
    </row>
    <row r="15" spans="1:11" ht="16.5">
      <c r="A15" s="109">
        <f t="shared" si="0"/>
        <v>9</v>
      </c>
      <c r="B15" s="110" t="s">
        <v>61</v>
      </c>
      <c r="C15" s="121" t="s">
        <v>57</v>
      </c>
      <c r="D15" s="114">
        <v>122180</v>
      </c>
      <c r="E15" s="114">
        <v>127003</v>
      </c>
      <c r="F15" s="114">
        <v>1244676</v>
      </c>
      <c r="G15" s="114">
        <v>124467</v>
      </c>
      <c r="H15" s="114">
        <v>1238951</v>
      </c>
      <c r="I15" s="122">
        <f t="shared" si="1"/>
        <v>103.94745457521691</v>
      </c>
      <c r="J15" s="122">
        <f t="shared" si="2"/>
        <v>102.03748784818465</v>
      </c>
      <c r="K15" s="122">
        <f t="shared" si="3"/>
        <v>100.46208445693172</v>
      </c>
    </row>
    <row r="16" spans="1:11" ht="16.5">
      <c r="A16" s="109">
        <f t="shared" si="0"/>
        <v>10</v>
      </c>
      <c r="B16" s="111" t="s">
        <v>62</v>
      </c>
      <c r="C16" s="123" t="s">
        <v>57</v>
      </c>
      <c r="D16" s="114">
        <v>46867.93</v>
      </c>
      <c r="E16" s="114">
        <v>42887</v>
      </c>
      <c r="F16" s="114">
        <v>440158.93</v>
      </c>
      <c r="G16" s="114">
        <v>39052</v>
      </c>
      <c r="H16" s="114">
        <v>411976.96</v>
      </c>
      <c r="I16" s="122">
        <f t="shared" si="1"/>
        <v>91.50606822191635</v>
      </c>
      <c r="J16" s="122">
        <f t="shared" si="2"/>
        <v>109.82023968042608</v>
      </c>
      <c r="K16" s="122">
        <f t="shared" si="3"/>
        <v>106.84066652659409</v>
      </c>
    </row>
    <row r="17" spans="1:11" ht="16.5">
      <c r="A17" s="109">
        <f t="shared" si="0"/>
        <v>11</v>
      </c>
      <c r="B17" s="111" t="s">
        <v>63</v>
      </c>
      <c r="C17" s="123" t="s">
        <v>57</v>
      </c>
      <c r="D17" s="114">
        <v>1647.01522280748</v>
      </c>
      <c r="E17" s="114">
        <v>1686.77491728637</v>
      </c>
      <c r="F17" s="114">
        <v>18255.9649297904</v>
      </c>
      <c r="G17" s="114">
        <v>2002.44279466425</v>
      </c>
      <c r="H17" s="114">
        <v>21006.3357711717</v>
      </c>
      <c r="I17" s="122">
        <f t="shared" si="1"/>
        <v>102.41404535479133</v>
      </c>
      <c r="J17" s="122">
        <f t="shared" si="2"/>
        <v>84.23586040914553</v>
      </c>
      <c r="K17" s="122">
        <f t="shared" si="3"/>
        <v>86.90694621212423</v>
      </c>
    </row>
    <row r="18" spans="1:11" ht="16.5">
      <c r="A18" s="109">
        <f t="shared" si="0"/>
        <v>12</v>
      </c>
      <c r="B18" s="111" t="s">
        <v>64</v>
      </c>
      <c r="C18" s="123" t="s">
        <v>57</v>
      </c>
      <c r="D18" s="114">
        <v>7817</v>
      </c>
      <c r="E18" s="114">
        <v>7589</v>
      </c>
      <c r="F18" s="114">
        <v>79157</v>
      </c>
      <c r="G18" s="114">
        <v>7821</v>
      </c>
      <c r="H18" s="114">
        <v>87929</v>
      </c>
      <c r="I18" s="122">
        <f t="shared" si="1"/>
        <v>97.08328003070231</v>
      </c>
      <c r="J18" s="122">
        <f t="shared" si="2"/>
        <v>97.03362741337425</v>
      </c>
      <c r="K18" s="122">
        <f t="shared" si="3"/>
        <v>90.0237691774045</v>
      </c>
    </row>
    <row r="19" spans="1:11" ht="16.5">
      <c r="A19" s="109">
        <f t="shared" si="0"/>
        <v>13</v>
      </c>
      <c r="B19" s="124" t="s">
        <v>179</v>
      </c>
      <c r="C19" s="123" t="s">
        <v>57</v>
      </c>
      <c r="D19" s="114">
        <v>4104</v>
      </c>
      <c r="E19" s="114">
        <v>4400</v>
      </c>
      <c r="F19" s="114">
        <v>44502</v>
      </c>
      <c r="G19" s="114">
        <v>4188</v>
      </c>
      <c r="H19" s="114">
        <v>47839</v>
      </c>
      <c r="I19" s="122">
        <f t="shared" si="1"/>
        <v>107.21247563352827</v>
      </c>
      <c r="J19" s="122">
        <f t="shared" si="2"/>
        <v>105.06208213944603</v>
      </c>
      <c r="K19" s="122">
        <f t="shared" si="3"/>
        <v>93.02451974330566</v>
      </c>
    </row>
    <row r="20" spans="1:11" ht="16.5">
      <c r="A20" s="109">
        <f t="shared" si="0"/>
        <v>14</v>
      </c>
      <c r="B20" s="111" t="s">
        <v>65</v>
      </c>
      <c r="C20" s="123" t="s">
        <v>57</v>
      </c>
      <c r="D20" s="114">
        <v>24178</v>
      </c>
      <c r="E20" s="114">
        <v>25152</v>
      </c>
      <c r="F20" s="114">
        <v>261111</v>
      </c>
      <c r="G20" s="114">
        <v>25666</v>
      </c>
      <c r="H20" s="114">
        <v>268315</v>
      </c>
      <c r="I20" s="122">
        <f t="shared" si="1"/>
        <v>104.02845562081231</v>
      </c>
      <c r="J20" s="122">
        <f t="shared" si="2"/>
        <v>97.99735058053456</v>
      </c>
      <c r="K20" s="122">
        <f t="shared" si="3"/>
        <v>97.3150960624639</v>
      </c>
    </row>
    <row r="21" spans="1:11" ht="16.5">
      <c r="A21" s="109">
        <f t="shared" si="0"/>
        <v>15</v>
      </c>
      <c r="B21" s="124" t="s">
        <v>180</v>
      </c>
      <c r="C21" s="123" t="s">
        <v>57</v>
      </c>
      <c r="D21" s="114">
        <v>6761</v>
      </c>
      <c r="E21" s="114">
        <v>6930</v>
      </c>
      <c r="F21" s="114">
        <v>76741</v>
      </c>
      <c r="G21" s="114">
        <v>6700</v>
      </c>
      <c r="H21" s="114">
        <v>76033</v>
      </c>
      <c r="I21" s="122">
        <f t="shared" si="1"/>
        <v>102.49963023221417</v>
      </c>
      <c r="J21" s="122">
        <f t="shared" si="2"/>
        <v>103.43283582089553</v>
      </c>
      <c r="K21" s="122">
        <f t="shared" si="3"/>
        <v>100.9311746215459</v>
      </c>
    </row>
    <row r="22" spans="1:11" ht="16.5">
      <c r="A22" s="109">
        <f t="shared" si="0"/>
        <v>16</v>
      </c>
      <c r="B22" s="111" t="s">
        <v>66</v>
      </c>
      <c r="C22" s="123" t="s">
        <v>206</v>
      </c>
      <c r="D22" s="114">
        <v>5400</v>
      </c>
      <c r="E22" s="114">
        <v>6000</v>
      </c>
      <c r="F22" s="114">
        <v>67270</v>
      </c>
      <c r="G22" s="114">
        <v>7500</v>
      </c>
      <c r="H22" s="114">
        <v>63746</v>
      </c>
      <c r="I22" s="122">
        <f t="shared" si="1"/>
        <v>111.11111111111111</v>
      </c>
      <c r="J22" s="122">
        <f t="shared" si="2"/>
        <v>80</v>
      </c>
      <c r="K22" s="122">
        <f t="shared" si="3"/>
        <v>105.5281900040787</v>
      </c>
    </row>
    <row r="23" spans="1:11" ht="16.5">
      <c r="A23" s="109">
        <f t="shared" si="0"/>
        <v>17</v>
      </c>
      <c r="B23" s="124" t="s">
        <v>182</v>
      </c>
      <c r="C23" s="123" t="s">
        <v>181</v>
      </c>
      <c r="D23" s="114">
        <v>894.87</v>
      </c>
      <c r="E23" s="114">
        <v>959</v>
      </c>
      <c r="F23" s="114">
        <v>8831.31</v>
      </c>
      <c r="G23" s="114">
        <v>812.71</v>
      </c>
      <c r="H23" s="114">
        <v>2518.71</v>
      </c>
      <c r="I23" s="122">
        <f t="shared" si="1"/>
        <v>107.16640405869009</v>
      </c>
      <c r="J23" s="122">
        <f t="shared" si="2"/>
        <v>118.00027069926541</v>
      </c>
      <c r="K23" s="122">
        <f t="shared" si="3"/>
        <v>350.62829781912166</v>
      </c>
    </row>
    <row r="24" spans="1:11" ht="16.5">
      <c r="A24" s="109">
        <f t="shared" si="0"/>
        <v>18</v>
      </c>
      <c r="B24" s="124" t="s">
        <v>183</v>
      </c>
      <c r="C24" s="123" t="s">
        <v>181</v>
      </c>
      <c r="D24" s="114">
        <v>873</v>
      </c>
      <c r="E24" s="114">
        <v>917</v>
      </c>
      <c r="F24" s="114">
        <v>12746</v>
      </c>
      <c r="G24" s="114">
        <v>852</v>
      </c>
      <c r="H24" s="114">
        <v>17879</v>
      </c>
      <c r="I24" s="122">
        <f t="shared" si="1"/>
        <v>105.04009163802979</v>
      </c>
      <c r="J24" s="122">
        <f t="shared" si="2"/>
        <v>107.62910798122066</v>
      </c>
      <c r="K24" s="122">
        <f t="shared" si="3"/>
        <v>71.29034062307736</v>
      </c>
    </row>
    <row r="25" spans="1:11" ht="16.5">
      <c r="A25" s="109">
        <f t="shared" si="0"/>
        <v>19</v>
      </c>
      <c r="B25" s="111" t="s">
        <v>67</v>
      </c>
      <c r="C25" s="123" t="s">
        <v>206</v>
      </c>
      <c r="D25" s="114">
        <v>37</v>
      </c>
      <c r="E25" s="114">
        <v>41</v>
      </c>
      <c r="F25" s="114">
        <v>319.3</v>
      </c>
      <c r="G25" s="114">
        <v>29</v>
      </c>
      <c r="H25" s="114">
        <v>284.2</v>
      </c>
      <c r="I25" s="122">
        <f t="shared" si="1"/>
        <v>110.8108108108108</v>
      </c>
      <c r="J25" s="122">
        <f t="shared" si="2"/>
        <v>141.3793103448276</v>
      </c>
      <c r="K25" s="122">
        <f t="shared" si="3"/>
        <v>112.35045742434906</v>
      </c>
    </row>
    <row r="26" spans="1:11" ht="16.5">
      <c r="A26" s="109">
        <f t="shared" si="0"/>
        <v>20</v>
      </c>
      <c r="B26" s="111" t="s">
        <v>68</v>
      </c>
      <c r="C26" s="123" t="s">
        <v>206</v>
      </c>
      <c r="D26" s="114">
        <v>20009</v>
      </c>
      <c r="E26" s="114">
        <v>20420</v>
      </c>
      <c r="F26" s="114">
        <v>223655</v>
      </c>
      <c r="G26" s="114">
        <v>18512</v>
      </c>
      <c r="H26" s="114">
        <v>219869</v>
      </c>
      <c r="I26" s="122">
        <f t="shared" si="1"/>
        <v>102.05407566595032</v>
      </c>
      <c r="J26" s="122">
        <f t="shared" si="2"/>
        <v>110.30682800345721</v>
      </c>
      <c r="K26" s="122">
        <f t="shared" si="3"/>
        <v>101.7219344245892</v>
      </c>
    </row>
    <row r="27" spans="1:11" ht="16.5">
      <c r="A27" s="109">
        <f t="shared" si="0"/>
        <v>21</v>
      </c>
      <c r="B27" s="124" t="s">
        <v>184</v>
      </c>
      <c r="C27" s="124" t="s">
        <v>181</v>
      </c>
      <c r="D27" s="114">
        <v>1831</v>
      </c>
      <c r="E27" s="114">
        <v>1500</v>
      </c>
      <c r="F27" s="114">
        <v>16046</v>
      </c>
      <c r="G27" s="114">
        <v>1370</v>
      </c>
      <c r="H27" s="114">
        <v>16988</v>
      </c>
      <c r="I27" s="122">
        <f t="shared" si="1"/>
        <v>81.92244675040962</v>
      </c>
      <c r="J27" s="122">
        <f t="shared" si="2"/>
        <v>109.48905109489051</v>
      </c>
      <c r="K27" s="122">
        <f t="shared" si="3"/>
        <v>94.4549093477749</v>
      </c>
    </row>
    <row r="28" spans="1:11" ht="16.5">
      <c r="A28" s="109">
        <f t="shared" si="0"/>
        <v>22</v>
      </c>
      <c r="B28" s="111" t="s">
        <v>69</v>
      </c>
      <c r="C28" s="123" t="s">
        <v>57</v>
      </c>
      <c r="D28" s="114">
        <v>109.28</v>
      </c>
      <c r="E28" s="114">
        <v>116</v>
      </c>
      <c r="F28" s="114">
        <v>1664.08</v>
      </c>
      <c r="G28" s="114">
        <v>98</v>
      </c>
      <c r="H28" s="114">
        <v>1264.74</v>
      </c>
      <c r="I28" s="122">
        <f t="shared" si="1"/>
        <v>106.1493411420205</v>
      </c>
      <c r="J28" s="122">
        <f t="shared" si="2"/>
        <v>118.36734693877551</v>
      </c>
      <c r="K28" s="122">
        <f t="shared" si="3"/>
        <v>131.57486914306497</v>
      </c>
    </row>
    <row r="29" spans="1:11" ht="24.75">
      <c r="A29" s="109">
        <f t="shared" si="0"/>
        <v>23</v>
      </c>
      <c r="B29" s="111" t="s">
        <v>70</v>
      </c>
      <c r="C29" s="123" t="s">
        <v>71</v>
      </c>
      <c r="D29" s="114">
        <v>0.092510729638549</v>
      </c>
      <c r="E29" s="114">
        <v>0.102789699598388</v>
      </c>
      <c r="F29" s="114">
        <v>1.96328326232921</v>
      </c>
      <c r="G29" s="114">
        <v>0.205579399196776</v>
      </c>
      <c r="H29" s="114">
        <v>1.22319742522081</v>
      </c>
      <c r="I29" s="122">
        <f t="shared" si="1"/>
        <v>111.11111111111136</v>
      </c>
      <c r="J29" s="122">
        <f t="shared" si="2"/>
        <v>50</v>
      </c>
      <c r="K29" s="122">
        <f t="shared" si="3"/>
        <v>160.50420168067313</v>
      </c>
    </row>
    <row r="30" spans="1:11" ht="16.5">
      <c r="A30" s="109">
        <f t="shared" si="0"/>
        <v>24</v>
      </c>
      <c r="B30" s="111" t="s">
        <v>72</v>
      </c>
      <c r="C30" s="123" t="s">
        <v>71</v>
      </c>
      <c r="D30" s="114">
        <v>58.9132948140337</v>
      </c>
      <c r="E30" s="114">
        <v>56.5086705359099</v>
      </c>
      <c r="F30" s="114">
        <v>509.299422106626</v>
      </c>
      <c r="G30" s="114">
        <v>66.7283237179362</v>
      </c>
      <c r="H30" s="114">
        <v>405.010867164396</v>
      </c>
      <c r="I30" s="122">
        <f t="shared" si="1"/>
        <v>95.91836734693882</v>
      </c>
      <c r="J30" s="122">
        <f t="shared" si="2"/>
        <v>84.68468468468461</v>
      </c>
      <c r="K30" s="122">
        <f t="shared" si="3"/>
        <v>125.74956955411736</v>
      </c>
    </row>
    <row r="31" spans="1:11" ht="16.5">
      <c r="A31" s="109">
        <f t="shared" si="0"/>
        <v>25</v>
      </c>
      <c r="B31" s="111" t="s">
        <v>73</v>
      </c>
      <c r="C31" s="123" t="s">
        <v>71</v>
      </c>
      <c r="D31" s="114">
        <v>924.404544698525</v>
      </c>
      <c r="E31" s="114">
        <v>957.066825276941</v>
      </c>
      <c r="F31" s="114">
        <v>12193.2513693904</v>
      </c>
      <c r="G31" s="114">
        <v>917.534064981019</v>
      </c>
      <c r="H31" s="114">
        <v>10475.1014030053</v>
      </c>
      <c r="I31" s="122">
        <f t="shared" si="1"/>
        <v>103.53333189086258</v>
      </c>
      <c r="J31" s="122">
        <f t="shared" si="2"/>
        <v>104.3085877467383</v>
      </c>
      <c r="K31" s="122">
        <f t="shared" si="3"/>
        <v>116.40222753253889</v>
      </c>
    </row>
    <row r="32" spans="1:11" ht="16.5">
      <c r="A32" s="109">
        <f t="shared" si="0"/>
        <v>26</v>
      </c>
      <c r="B32" s="111" t="s">
        <v>196</v>
      </c>
      <c r="C32" s="123" t="s">
        <v>71</v>
      </c>
      <c r="D32" s="114">
        <v>191.459313498878</v>
      </c>
      <c r="E32" s="114">
        <v>108.169103671682</v>
      </c>
      <c r="F32" s="114">
        <v>2161.11052225654</v>
      </c>
      <c r="G32" s="114">
        <v>65.9831532397262</v>
      </c>
      <c r="H32" s="114">
        <v>1453.23027400832</v>
      </c>
      <c r="I32" s="122">
        <f t="shared" si="1"/>
        <v>56.497175141242685</v>
      </c>
      <c r="J32" s="122">
        <f t="shared" si="2"/>
        <v>163.93442622950772</v>
      </c>
      <c r="K32" s="122">
        <f t="shared" si="3"/>
        <v>148.7108107303418</v>
      </c>
    </row>
    <row r="33" spans="1:11" ht="16.5">
      <c r="A33" s="109">
        <f t="shared" si="0"/>
        <v>27</v>
      </c>
      <c r="B33" s="124" t="s">
        <v>185</v>
      </c>
      <c r="C33" s="124" t="s">
        <v>71</v>
      </c>
      <c r="D33" s="114">
        <v>17.2</v>
      </c>
      <c r="E33" s="114">
        <v>30</v>
      </c>
      <c r="F33" s="114">
        <v>1022.8</v>
      </c>
      <c r="G33" s="114">
        <v>127.5</v>
      </c>
      <c r="H33" s="114">
        <v>1089.7</v>
      </c>
      <c r="I33" s="122">
        <f t="shared" si="1"/>
        <v>174.41860465116278</v>
      </c>
      <c r="J33" s="122">
        <f t="shared" si="2"/>
        <v>23.52941176470588</v>
      </c>
      <c r="K33" s="122">
        <f t="shared" si="3"/>
        <v>93.86069560429475</v>
      </c>
    </row>
    <row r="34" spans="1:11" ht="16.5">
      <c r="A34" s="109">
        <f t="shared" si="0"/>
        <v>28</v>
      </c>
      <c r="B34" s="111" t="s">
        <v>74</v>
      </c>
      <c r="C34" s="123" t="s">
        <v>71</v>
      </c>
      <c r="D34" s="114">
        <v>386.213450013101</v>
      </c>
      <c r="E34" s="114">
        <v>392.292212220481</v>
      </c>
      <c r="F34" s="114">
        <v>5954.28894869209</v>
      </c>
      <c r="G34" s="114">
        <v>388.758048146423</v>
      </c>
      <c r="H34" s="114">
        <v>4515.28336265774</v>
      </c>
      <c r="I34" s="122">
        <f t="shared" si="1"/>
        <v>101.57393850658846</v>
      </c>
      <c r="J34" s="122">
        <f t="shared" si="2"/>
        <v>100.90909090909082</v>
      </c>
      <c r="K34" s="122">
        <f t="shared" si="3"/>
        <v>131.86966288617018</v>
      </c>
    </row>
    <row r="35" spans="1:11" ht="16.5">
      <c r="A35" s="109">
        <f t="shared" si="0"/>
        <v>29</v>
      </c>
      <c r="B35" s="111" t="s">
        <v>75</v>
      </c>
      <c r="C35" s="123" t="s">
        <v>71</v>
      </c>
      <c r="D35" s="114">
        <v>895.064949374785</v>
      </c>
      <c r="E35" s="114">
        <v>932.015566523992</v>
      </c>
      <c r="F35" s="114">
        <v>10863.1114356872</v>
      </c>
      <c r="G35" s="114">
        <v>963.896098992645</v>
      </c>
      <c r="H35" s="114">
        <v>12384.4468450312</v>
      </c>
      <c r="I35" s="122">
        <f t="shared" si="1"/>
        <v>104.12826099100603</v>
      </c>
      <c r="J35" s="122">
        <f t="shared" si="2"/>
        <v>96.69253434037435</v>
      </c>
      <c r="K35" s="122">
        <f t="shared" si="3"/>
        <v>87.71575809254348</v>
      </c>
    </row>
    <row r="36" spans="1:11" ht="16.5">
      <c r="A36" s="109">
        <f t="shared" si="0"/>
        <v>30</v>
      </c>
      <c r="B36" s="111" t="s">
        <v>197</v>
      </c>
      <c r="C36" s="123" t="s">
        <v>71</v>
      </c>
      <c r="D36" s="114">
        <v>1688</v>
      </c>
      <c r="E36" s="114">
        <v>1580</v>
      </c>
      <c r="F36" s="114">
        <v>12187</v>
      </c>
      <c r="G36" s="114">
        <v>614</v>
      </c>
      <c r="H36" s="114">
        <v>9480</v>
      </c>
      <c r="I36" s="122">
        <f t="shared" si="1"/>
        <v>93.60189573459715</v>
      </c>
      <c r="J36" s="122">
        <f t="shared" si="2"/>
        <v>257.328990228013</v>
      </c>
      <c r="K36" s="122">
        <f t="shared" si="3"/>
        <v>128.55485232067508</v>
      </c>
    </row>
    <row r="37" spans="1:11" ht="16.5">
      <c r="A37" s="109">
        <f t="shared" si="0"/>
        <v>31</v>
      </c>
      <c r="B37" s="112" t="s">
        <v>198</v>
      </c>
      <c r="C37" s="123" t="s">
        <v>71</v>
      </c>
      <c r="D37" s="114">
        <v>495</v>
      </c>
      <c r="E37" s="114">
        <v>545</v>
      </c>
      <c r="F37" s="114">
        <v>15584</v>
      </c>
      <c r="G37" s="114">
        <v>1325</v>
      </c>
      <c r="H37" s="114">
        <v>16448</v>
      </c>
      <c r="I37" s="122">
        <f t="shared" si="1"/>
        <v>110.1010101010101</v>
      </c>
      <c r="J37" s="122">
        <f t="shared" si="2"/>
        <v>41.132075471698116</v>
      </c>
      <c r="K37" s="122">
        <f t="shared" si="3"/>
        <v>94.74708171206225</v>
      </c>
    </row>
    <row r="38" spans="1:11" ht="16.5">
      <c r="A38" s="109">
        <f t="shared" si="0"/>
        <v>32</v>
      </c>
      <c r="B38" s="112" t="s">
        <v>76</v>
      </c>
      <c r="C38" s="123" t="s">
        <v>71</v>
      </c>
      <c r="D38" s="114">
        <v>1374</v>
      </c>
      <c r="E38" s="114">
        <v>1318</v>
      </c>
      <c r="F38" s="114">
        <v>11556.7</v>
      </c>
      <c r="G38" s="114">
        <v>1176</v>
      </c>
      <c r="H38" s="114">
        <v>9843.6</v>
      </c>
      <c r="I38" s="122">
        <f t="shared" si="1"/>
        <v>95.92430858806405</v>
      </c>
      <c r="J38" s="122">
        <f t="shared" si="2"/>
        <v>112.0748299319728</v>
      </c>
      <c r="K38" s="122">
        <f t="shared" si="3"/>
        <v>117.40318582632369</v>
      </c>
    </row>
    <row r="39" spans="1:11" ht="16.5">
      <c r="A39" s="109">
        <f t="shared" si="0"/>
        <v>33</v>
      </c>
      <c r="B39" s="112" t="s">
        <v>186</v>
      </c>
      <c r="C39" s="124" t="s">
        <v>71</v>
      </c>
      <c r="D39" s="114">
        <v>1</v>
      </c>
      <c r="E39" s="114">
        <v>7</v>
      </c>
      <c r="F39" s="114">
        <v>64.88</v>
      </c>
      <c r="G39" s="114">
        <v>5</v>
      </c>
      <c r="H39" s="114">
        <v>97.1</v>
      </c>
      <c r="I39" s="122">
        <f t="shared" si="1"/>
        <v>700</v>
      </c>
      <c r="J39" s="122">
        <f t="shared" si="2"/>
        <v>140</v>
      </c>
      <c r="K39" s="122">
        <f t="shared" si="3"/>
        <v>66.81771369721936</v>
      </c>
    </row>
    <row r="40" spans="1:11" ht="16.5">
      <c r="A40" s="109">
        <f t="shared" si="0"/>
        <v>34</v>
      </c>
      <c r="B40" s="112" t="s">
        <v>199</v>
      </c>
      <c r="C40" s="123" t="s">
        <v>71</v>
      </c>
      <c r="D40" s="114">
        <v>4268</v>
      </c>
      <c r="E40" s="114">
        <v>4800</v>
      </c>
      <c r="F40" s="114">
        <v>42874</v>
      </c>
      <c r="G40" s="114">
        <v>3952</v>
      </c>
      <c r="H40" s="114">
        <v>41190</v>
      </c>
      <c r="I40" s="122">
        <f t="shared" si="1"/>
        <v>112.46485473289599</v>
      </c>
      <c r="J40" s="122">
        <f t="shared" si="2"/>
        <v>121.4574898785425</v>
      </c>
      <c r="K40" s="122">
        <f t="shared" si="3"/>
        <v>104.08837096382616</v>
      </c>
    </row>
    <row r="41" spans="1:11" ht="16.5">
      <c r="A41" s="109">
        <f t="shared" si="0"/>
        <v>35</v>
      </c>
      <c r="B41" s="112" t="s">
        <v>77</v>
      </c>
      <c r="C41" s="123" t="s">
        <v>71</v>
      </c>
      <c r="D41" s="114">
        <v>82</v>
      </c>
      <c r="E41" s="114">
        <v>83</v>
      </c>
      <c r="F41" s="114">
        <v>1071.8</v>
      </c>
      <c r="G41" s="114">
        <v>113</v>
      </c>
      <c r="H41" s="114">
        <v>733.7</v>
      </c>
      <c r="I41" s="122">
        <f t="shared" si="1"/>
        <v>101.21951219512195</v>
      </c>
      <c r="J41" s="122">
        <f t="shared" si="2"/>
        <v>73.45132743362832</v>
      </c>
      <c r="K41" s="122">
        <f t="shared" si="3"/>
        <v>146.08150470219434</v>
      </c>
    </row>
    <row r="42" spans="1:11" ht="16.5">
      <c r="A42" s="109">
        <f t="shared" si="0"/>
        <v>36</v>
      </c>
      <c r="B42" s="112" t="s">
        <v>78</v>
      </c>
      <c r="C42" s="123" t="s">
        <v>71</v>
      </c>
      <c r="D42" s="114">
        <v>80.5</v>
      </c>
      <c r="E42" s="114">
        <v>90</v>
      </c>
      <c r="F42" s="114">
        <v>650.3</v>
      </c>
      <c r="G42" s="114">
        <v>115</v>
      </c>
      <c r="H42" s="114">
        <v>619.16</v>
      </c>
      <c r="I42" s="122">
        <f t="shared" si="1"/>
        <v>111.80124223602483</v>
      </c>
      <c r="J42" s="122">
        <f t="shared" si="2"/>
        <v>78.26086956521739</v>
      </c>
      <c r="K42" s="122">
        <f t="shared" si="3"/>
        <v>105.02939466373797</v>
      </c>
    </row>
    <row r="43" spans="1:11" ht="16.5">
      <c r="A43" s="109">
        <f t="shared" si="0"/>
        <v>37</v>
      </c>
      <c r="B43" s="112" t="s">
        <v>79</v>
      </c>
      <c r="C43" s="123" t="s">
        <v>71</v>
      </c>
      <c r="D43" s="114">
        <v>2777.13</v>
      </c>
      <c r="E43" s="114">
        <v>2841.01</v>
      </c>
      <c r="F43" s="114">
        <v>27679.14</v>
      </c>
      <c r="G43" s="114">
        <v>2310</v>
      </c>
      <c r="H43" s="114">
        <v>22130.67</v>
      </c>
      <c r="I43" s="122">
        <f t="shared" si="1"/>
        <v>102.30021641046692</v>
      </c>
      <c r="J43" s="122">
        <f t="shared" si="2"/>
        <v>122.9874458874459</v>
      </c>
      <c r="K43" s="122">
        <f t="shared" si="3"/>
        <v>125.07140542965939</v>
      </c>
    </row>
    <row r="44" spans="1:11" ht="16.5">
      <c r="A44" s="109">
        <f t="shared" si="0"/>
        <v>38</v>
      </c>
      <c r="B44" s="112" t="s">
        <v>80</v>
      </c>
      <c r="C44" s="109" t="s">
        <v>81</v>
      </c>
      <c r="D44" s="114">
        <v>5215.7</v>
      </c>
      <c r="E44" s="114">
        <v>5270</v>
      </c>
      <c r="F44" s="114">
        <v>56415.35</v>
      </c>
      <c r="G44" s="114">
        <v>3442.1</v>
      </c>
      <c r="H44" s="114">
        <v>37754.6</v>
      </c>
      <c r="I44" s="122">
        <f t="shared" si="1"/>
        <v>101.04108748586</v>
      </c>
      <c r="J44" s="122">
        <f t="shared" si="2"/>
        <v>153.1042096394643</v>
      </c>
      <c r="K44" s="122">
        <f t="shared" si="3"/>
        <v>149.4264275081712</v>
      </c>
    </row>
    <row r="45" spans="1:11" ht="16.5">
      <c r="A45" s="109">
        <f t="shared" si="0"/>
        <v>39</v>
      </c>
      <c r="B45" s="112" t="s">
        <v>82</v>
      </c>
      <c r="C45" s="109" t="s">
        <v>81</v>
      </c>
      <c r="D45" s="114">
        <v>2177</v>
      </c>
      <c r="E45" s="114">
        <v>2250</v>
      </c>
      <c r="F45" s="114">
        <v>20597.62</v>
      </c>
      <c r="G45" s="114">
        <v>1747</v>
      </c>
      <c r="H45" s="114">
        <v>17147.77</v>
      </c>
      <c r="I45" s="122">
        <f t="shared" si="1"/>
        <v>103.35323840146991</v>
      </c>
      <c r="J45" s="122">
        <f t="shared" si="2"/>
        <v>128.7922152261019</v>
      </c>
      <c r="K45" s="122">
        <f t="shared" si="3"/>
        <v>120.11835941349807</v>
      </c>
    </row>
    <row r="46" spans="1:11" ht="16.5">
      <c r="A46" s="109">
        <f t="shared" si="0"/>
        <v>40</v>
      </c>
      <c r="B46" s="112" t="s">
        <v>83</v>
      </c>
      <c r="C46" s="109" t="s">
        <v>81</v>
      </c>
      <c r="D46" s="114">
        <v>1292</v>
      </c>
      <c r="E46" s="114">
        <v>1350</v>
      </c>
      <c r="F46" s="114">
        <v>15375</v>
      </c>
      <c r="G46" s="114">
        <v>1230</v>
      </c>
      <c r="H46" s="114">
        <v>13550</v>
      </c>
      <c r="I46" s="122">
        <f t="shared" si="1"/>
        <v>104.48916408668731</v>
      </c>
      <c r="J46" s="122">
        <f t="shared" si="2"/>
        <v>109.75609756097562</v>
      </c>
      <c r="K46" s="122">
        <f t="shared" si="3"/>
        <v>113.46863468634687</v>
      </c>
    </row>
    <row r="47" spans="1:11" ht="16.5">
      <c r="A47" s="109">
        <f t="shared" si="0"/>
        <v>41</v>
      </c>
      <c r="B47" s="124" t="s">
        <v>187</v>
      </c>
      <c r="C47" s="124" t="s">
        <v>178</v>
      </c>
      <c r="D47" s="114">
        <v>369</v>
      </c>
      <c r="E47" s="114">
        <v>350</v>
      </c>
      <c r="F47" s="114">
        <v>3552</v>
      </c>
      <c r="G47" s="114">
        <v>318</v>
      </c>
      <c r="H47" s="114">
        <v>3106</v>
      </c>
      <c r="I47" s="122">
        <f t="shared" si="1"/>
        <v>94.85094850948511</v>
      </c>
      <c r="J47" s="122">
        <f t="shared" si="2"/>
        <v>110.062893081761</v>
      </c>
      <c r="K47" s="122">
        <f t="shared" si="3"/>
        <v>114.35930457179653</v>
      </c>
    </row>
    <row r="48" spans="1:11" ht="16.5">
      <c r="A48" s="109">
        <f t="shared" si="0"/>
        <v>42</v>
      </c>
      <c r="B48" s="112" t="s">
        <v>84</v>
      </c>
      <c r="C48" s="109" t="s">
        <v>57</v>
      </c>
      <c r="D48" s="114">
        <v>180</v>
      </c>
      <c r="E48" s="114">
        <v>200</v>
      </c>
      <c r="F48" s="114">
        <v>3333</v>
      </c>
      <c r="G48" s="114">
        <v>1854</v>
      </c>
      <c r="H48" s="114">
        <v>5752</v>
      </c>
      <c r="I48" s="122">
        <f t="shared" si="1"/>
        <v>111.11111111111111</v>
      </c>
      <c r="J48" s="122">
        <f t="shared" si="2"/>
        <v>10.787486515641856</v>
      </c>
      <c r="K48" s="122">
        <f t="shared" si="3"/>
        <v>57.94506258692629</v>
      </c>
    </row>
    <row r="49" spans="1:11" ht="16.5">
      <c r="A49" s="109">
        <f t="shared" si="0"/>
        <v>43</v>
      </c>
      <c r="B49" s="112" t="s">
        <v>85</v>
      </c>
      <c r="C49" s="109" t="s">
        <v>57</v>
      </c>
      <c r="D49" s="114">
        <v>785</v>
      </c>
      <c r="E49" s="114">
        <v>560</v>
      </c>
      <c r="F49" s="114">
        <v>8772</v>
      </c>
      <c r="G49" s="114">
        <v>830</v>
      </c>
      <c r="H49" s="114">
        <v>16967</v>
      </c>
      <c r="I49" s="122">
        <f t="shared" si="1"/>
        <v>71.3375796178344</v>
      </c>
      <c r="J49" s="122">
        <f t="shared" si="2"/>
        <v>67.46987951807229</v>
      </c>
      <c r="K49" s="122">
        <f t="shared" si="3"/>
        <v>51.70035952142394</v>
      </c>
    </row>
    <row r="50" spans="1:11" ht="24">
      <c r="A50" s="109">
        <f t="shared" si="0"/>
        <v>44</v>
      </c>
      <c r="B50" s="112" t="s">
        <v>86</v>
      </c>
      <c r="C50" s="109" t="s">
        <v>142</v>
      </c>
      <c r="D50" s="114">
        <v>7500</v>
      </c>
      <c r="E50" s="114">
        <v>8000</v>
      </c>
      <c r="F50" s="114">
        <v>85209</v>
      </c>
      <c r="G50" s="114">
        <v>9000</v>
      </c>
      <c r="H50" s="114">
        <v>103081</v>
      </c>
      <c r="I50" s="122">
        <f t="shared" si="1"/>
        <v>106.66666666666667</v>
      </c>
      <c r="J50" s="122">
        <f t="shared" si="2"/>
        <v>88.88888888888889</v>
      </c>
      <c r="K50" s="122">
        <f t="shared" si="3"/>
        <v>82.6621782869782</v>
      </c>
    </row>
    <row r="51" spans="1:11" ht="16.5">
      <c r="A51" s="109">
        <f t="shared" si="0"/>
        <v>45</v>
      </c>
      <c r="B51" s="112" t="s">
        <v>87</v>
      </c>
      <c r="C51" s="109" t="s">
        <v>57</v>
      </c>
      <c r="D51" s="114">
        <v>12587</v>
      </c>
      <c r="E51" s="114">
        <v>15750</v>
      </c>
      <c r="F51" s="114">
        <v>198469</v>
      </c>
      <c r="G51" s="114">
        <v>15524</v>
      </c>
      <c r="H51" s="114">
        <v>176263</v>
      </c>
      <c r="I51" s="122">
        <f t="shared" si="1"/>
        <v>125.12910145388099</v>
      </c>
      <c r="J51" s="122">
        <f t="shared" si="2"/>
        <v>101.45581035815512</v>
      </c>
      <c r="K51" s="122">
        <f t="shared" si="3"/>
        <v>112.59821970578056</v>
      </c>
    </row>
    <row r="52" spans="1:11" ht="16.5">
      <c r="A52" s="109">
        <f t="shared" si="0"/>
        <v>46</v>
      </c>
      <c r="B52" s="112" t="s">
        <v>88</v>
      </c>
      <c r="C52" s="109" t="s">
        <v>57</v>
      </c>
      <c r="D52" s="114">
        <v>162.066003263892</v>
      </c>
      <c r="E52" s="114">
        <v>162.066003263892</v>
      </c>
      <c r="F52" s="114">
        <v>2131.34476436844</v>
      </c>
      <c r="G52" s="114">
        <v>281.694858946269</v>
      </c>
      <c r="H52" s="114">
        <v>2200.97583123351</v>
      </c>
      <c r="I52" s="122">
        <f t="shared" si="1"/>
        <v>100</v>
      </c>
      <c r="J52" s="122">
        <f t="shared" si="2"/>
        <v>57.53246753246738</v>
      </c>
      <c r="K52" s="122">
        <f t="shared" si="3"/>
        <v>96.83635477150851</v>
      </c>
    </row>
    <row r="53" spans="1:11" ht="16.5">
      <c r="A53" s="109">
        <f t="shared" si="0"/>
        <v>47</v>
      </c>
      <c r="B53" s="112" t="s">
        <v>89</v>
      </c>
      <c r="C53" s="109" t="s">
        <v>57</v>
      </c>
      <c r="D53" s="114">
        <v>847.75</v>
      </c>
      <c r="E53" s="114">
        <v>1023.75</v>
      </c>
      <c r="F53" s="114">
        <v>10478.11</v>
      </c>
      <c r="G53" s="114">
        <v>855</v>
      </c>
      <c r="H53" s="114">
        <v>10939.11</v>
      </c>
      <c r="I53" s="122">
        <f t="shared" si="1"/>
        <v>120.76083751105868</v>
      </c>
      <c r="J53" s="122">
        <f t="shared" si="2"/>
        <v>119.73684210526316</v>
      </c>
      <c r="K53" s="122">
        <f t="shared" si="3"/>
        <v>95.78576319280087</v>
      </c>
    </row>
    <row r="54" spans="1:11" ht="16.5">
      <c r="A54" s="109">
        <f t="shared" si="0"/>
        <v>48</v>
      </c>
      <c r="B54" s="112" t="s">
        <v>90</v>
      </c>
      <c r="C54" s="109" t="s">
        <v>57</v>
      </c>
      <c r="D54" s="114">
        <v>581.05</v>
      </c>
      <c r="E54" s="114">
        <v>669.15</v>
      </c>
      <c r="F54" s="114">
        <v>5656.42</v>
      </c>
      <c r="G54" s="114">
        <v>780.5</v>
      </c>
      <c r="H54" s="114">
        <v>8359.46</v>
      </c>
      <c r="I54" s="122">
        <f t="shared" si="1"/>
        <v>115.16220635057223</v>
      </c>
      <c r="J54" s="122">
        <f t="shared" si="2"/>
        <v>85.73350416399744</v>
      </c>
      <c r="K54" s="122">
        <f t="shared" si="3"/>
        <v>67.66489701487896</v>
      </c>
    </row>
    <row r="55" spans="1:11" ht="16.5">
      <c r="A55" s="109">
        <f t="shared" si="0"/>
        <v>49</v>
      </c>
      <c r="B55" s="112" t="s">
        <v>91</v>
      </c>
      <c r="C55" s="109" t="s">
        <v>57</v>
      </c>
      <c r="D55" s="114">
        <v>7778.32</v>
      </c>
      <c r="E55" s="114">
        <v>7951.01</v>
      </c>
      <c r="F55" s="114">
        <v>67369.33</v>
      </c>
      <c r="G55" s="114">
        <v>5515</v>
      </c>
      <c r="H55" s="114">
        <v>58886.84</v>
      </c>
      <c r="I55" s="122">
        <f t="shared" si="1"/>
        <v>102.22014522416151</v>
      </c>
      <c r="J55" s="122">
        <f t="shared" si="2"/>
        <v>144.17062556663643</v>
      </c>
      <c r="K55" s="122">
        <f t="shared" si="3"/>
        <v>114.40472947775768</v>
      </c>
    </row>
    <row r="56" spans="1:11" ht="16.5">
      <c r="A56" s="109">
        <f t="shared" si="0"/>
        <v>50</v>
      </c>
      <c r="B56" s="112" t="s">
        <v>92</v>
      </c>
      <c r="C56" s="109" t="s">
        <v>57</v>
      </c>
      <c r="D56" s="114">
        <v>1615.85</v>
      </c>
      <c r="E56" s="114">
        <v>1425</v>
      </c>
      <c r="F56" s="114">
        <v>16309.95</v>
      </c>
      <c r="G56" s="114">
        <v>1351</v>
      </c>
      <c r="H56" s="114">
        <v>14713.8</v>
      </c>
      <c r="I56" s="122">
        <f t="shared" si="1"/>
        <v>88.18887891821643</v>
      </c>
      <c r="J56" s="122">
        <f t="shared" si="2"/>
        <v>105.47742413027387</v>
      </c>
      <c r="K56" s="122">
        <f t="shared" si="3"/>
        <v>110.84797944786528</v>
      </c>
    </row>
    <row r="57" spans="1:11" ht="16.5">
      <c r="A57" s="109">
        <f t="shared" si="0"/>
        <v>51</v>
      </c>
      <c r="B57" s="112" t="s">
        <v>93</v>
      </c>
      <c r="C57" s="109" t="s">
        <v>57</v>
      </c>
      <c r="D57" s="114">
        <v>884</v>
      </c>
      <c r="E57" s="114">
        <v>700</v>
      </c>
      <c r="F57" s="114">
        <v>11399</v>
      </c>
      <c r="G57" s="114">
        <v>580</v>
      </c>
      <c r="H57" s="114">
        <v>6617</v>
      </c>
      <c r="I57" s="122">
        <f t="shared" si="1"/>
        <v>79.18552036199095</v>
      </c>
      <c r="J57" s="122">
        <f t="shared" si="2"/>
        <v>120.6896551724138</v>
      </c>
      <c r="K57" s="122">
        <f t="shared" si="3"/>
        <v>172.26839957684751</v>
      </c>
    </row>
    <row r="58" spans="1:11" ht="16.5">
      <c r="A58" s="109">
        <f t="shared" si="0"/>
        <v>52</v>
      </c>
      <c r="B58" s="112" t="s">
        <v>94</v>
      </c>
      <c r="C58" s="109" t="s">
        <v>95</v>
      </c>
      <c r="D58" s="114">
        <v>55966</v>
      </c>
      <c r="E58" s="114">
        <v>61014</v>
      </c>
      <c r="F58" s="114">
        <v>644136</v>
      </c>
      <c r="G58" s="114">
        <v>71080</v>
      </c>
      <c r="H58" s="114">
        <v>651449</v>
      </c>
      <c r="I58" s="122">
        <f t="shared" si="1"/>
        <v>109.01976199835615</v>
      </c>
      <c r="J58" s="122">
        <f t="shared" si="2"/>
        <v>85.83849184018007</v>
      </c>
      <c r="K58" s="122">
        <f t="shared" si="3"/>
        <v>98.87742555441793</v>
      </c>
    </row>
    <row r="59" spans="1:11" ht="16.5">
      <c r="A59" s="109">
        <f t="shared" si="0"/>
        <v>53</v>
      </c>
      <c r="B59" s="124" t="s">
        <v>188</v>
      </c>
      <c r="C59" s="124" t="s">
        <v>95</v>
      </c>
      <c r="D59" s="114">
        <v>52000</v>
      </c>
      <c r="E59" s="114">
        <v>54000</v>
      </c>
      <c r="F59" s="114">
        <v>391000</v>
      </c>
      <c r="G59" s="114">
        <v>49000</v>
      </c>
      <c r="H59" s="114">
        <v>361500</v>
      </c>
      <c r="I59" s="122">
        <f t="shared" si="1"/>
        <v>103.84615384615385</v>
      </c>
      <c r="J59" s="122">
        <f t="shared" si="2"/>
        <v>110.20408163265304</v>
      </c>
      <c r="K59" s="122">
        <f t="shared" si="3"/>
        <v>108.16044260027662</v>
      </c>
    </row>
    <row r="60" spans="1:11" ht="16.5">
      <c r="A60" s="109">
        <f t="shared" si="0"/>
        <v>54</v>
      </c>
      <c r="B60" s="112" t="s">
        <v>96</v>
      </c>
      <c r="C60" s="109" t="s">
        <v>95</v>
      </c>
      <c r="D60" s="114">
        <v>341293.509853959</v>
      </c>
      <c r="E60" s="114">
        <v>368084.904678586</v>
      </c>
      <c r="F60" s="114">
        <v>3886933.96975477</v>
      </c>
      <c r="G60" s="114">
        <v>317256.953427978</v>
      </c>
      <c r="H60" s="114">
        <v>3482567.3487424</v>
      </c>
      <c r="I60" s="122">
        <f t="shared" si="1"/>
        <v>107.84995730979212</v>
      </c>
      <c r="J60" s="122">
        <f t="shared" si="2"/>
        <v>116.02106768706228</v>
      </c>
      <c r="K60" s="122">
        <f t="shared" si="3"/>
        <v>111.61116442323484</v>
      </c>
    </row>
    <row r="61" spans="1:11" ht="16.5">
      <c r="A61" s="109">
        <f t="shared" si="0"/>
        <v>55</v>
      </c>
      <c r="B61" s="112" t="s">
        <v>97</v>
      </c>
      <c r="C61" s="109" t="s">
        <v>57</v>
      </c>
      <c r="D61" s="114">
        <v>7716.41812481345</v>
      </c>
      <c r="E61" s="114">
        <v>7848.45950314834</v>
      </c>
      <c r="F61" s="114">
        <v>91715.7413287231</v>
      </c>
      <c r="G61" s="114">
        <v>9319.92062080462</v>
      </c>
      <c r="H61" s="114">
        <v>88424.7100050731</v>
      </c>
      <c r="I61" s="122">
        <f t="shared" si="1"/>
        <v>101.71117448794395</v>
      </c>
      <c r="J61" s="122">
        <f t="shared" si="2"/>
        <v>84.2116561124826</v>
      </c>
      <c r="K61" s="122">
        <f t="shared" si="3"/>
        <v>103.7218457639965</v>
      </c>
    </row>
    <row r="62" spans="1:11" ht="16.5">
      <c r="A62" s="109">
        <f t="shared" si="0"/>
        <v>56</v>
      </c>
      <c r="B62" s="112" t="s">
        <v>98</v>
      </c>
      <c r="C62" s="109" t="s">
        <v>57</v>
      </c>
      <c r="D62" s="114">
        <v>929</v>
      </c>
      <c r="E62" s="114">
        <v>780</v>
      </c>
      <c r="F62" s="114">
        <v>8337.5</v>
      </c>
      <c r="G62" s="114">
        <v>731</v>
      </c>
      <c r="H62" s="114">
        <v>10186.6</v>
      </c>
      <c r="I62" s="122">
        <f t="shared" si="1"/>
        <v>83.96124865446717</v>
      </c>
      <c r="J62" s="122">
        <f t="shared" si="2"/>
        <v>106.703146374829</v>
      </c>
      <c r="K62" s="122">
        <f t="shared" si="3"/>
        <v>81.84772151650208</v>
      </c>
    </row>
    <row r="63" spans="1:11" ht="16.5">
      <c r="A63" s="109">
        <f t="shared" si="0"/>
        <v>57</v>
      </c>
      <c r="B63" s="112" t="s">
        <v>99</v>
      </c>
      <c r="C63" s="109" t="s">
        <v>57</v>
      </c>
      <c r="D63" s="114">
        <v>5086</v>
      </c>
      <c r="E63" s="114">
        <v>5150</v>
      </c>
      <c r="F63" s="114">
        <v>46607</v>
      </c>
      <c r="G63" s="114">
        <v>5474</v>
      </c>
      <c r="H63" s="114">
        <v>25360</v>
      </c>
      <c r="I63" s="122">
        <f t="shared" si="1"/>
        <v>101.25835627211954</v>
      </c>
      <c r="J63" s="122">
        <f t="shared" si="2"/>
        <v>94.08111070515163</v>
      </c>
      <c r="K63" s="122">
        <f t="shared" si="3"/>
        <v>183.78154574132492</v>
      </c>
    </row>
    <row r="64" spans="1:11" ht="16.5">
      <c r="A64" s="109">
        <f t="shared" si="0"/>
        <v>58</v>
      </c>
      <c r="B64" s="112" t="s">
        <v>100</v>
      </c>
      <c r="C64" s="109" t="s">
        <v>57</v>
      </c>
      <c r="D64" s="114">
        <v>450.704227891291</v>
      </c>
      <c r="E64" s="114">
        <v>422.535213648086</v>
      </c>
      <c r="F64" s="114">
        <v>5045.07045095814</v>
      </c>
      <c r="G64" s="114">
        <v>470.422537861535</v>
      </c>
      <c r="H64" s="114">
        <v>4333.8028413172</v>
      </c>
      <c r="I64" s="122">
        <f t="shared" si="1"/>
        <v>93.75000000000016</v>
      </c>
      <c r="J64" s="122">
        <f t="shared" si="2"/>
        <v>89.82035928143728</v>
      </c>
      <c r="K64" s="122">
        <f t="shared" si="3"/>
        <v>116.41208969775747</v>
      </c>
    </row>
    <row r="65" spans="1:11" ht="16.5">
      <c r="A65" s="109">
        <f t="shared" si="0"/>
        <v>59</v>
      </c>
      <c r="B65" s="112" t="s">
        <v>101</v>
      </c>
      <c r="C65" s="109" t="s">
        <v>57</v>
      </c>
      <c r="D65" s="114">
        <v>377</v>
      </c>
      <c r="E65" s="114">
        <v>335</v>
      </c>
      <c r="F65" s="114">
        <v>2991</v>
      </c>
      <c r="G65" s="114">
        <v>156.5</v>
      </c>
      <c r="H65" s="114">
        <v>2248.2</v>
      </c>
      <c r="I65" s="122">
        <f t="shared" si="1"/>
        <v>88.85941644562334</v>
      </c>
      <c r="J65" s="122">
        <f t="shared" si="2"/>
        <v>214.05750798722045</v>
      </c>
      <c r="K65" s="122">
        <f t="shared" si="3"/>
        <v>133.0397651454497</v>
      </c>
    </row>
    <row r="66" spans="1:11" ht="16.5">
      <c r="A66" s="109">
        <f t="shared" si="0"/>
        <v>60</v>
      </c>
      <c r="B66" s="112" t="s">
        <v>102</v>
      </c>
      <c r="C66" s="109" t="s">
        <v>57</v>
      </c>
      <c r="D66" s="114">
        <v>6587</v>
      </c>
      <c r="E66" s="114">
        <v>6746</v>
      </c>
      <c r="F66" s="114">
        <v>69005</v>
      </c>
      <c r="G66" s="114">
        <v>6901</v>
      </c>
      <c r="H66" s="114">
        <v>64637</v>
      </c>
      <c r="I66" s="122">
        <f t="shared" si="1"/>
        <v>102.41384545316532</v>
      </c>
      <c r="J66" s="122">
        <f t="shared" si="2"/>
        <v>97.75394870308651</v>
      </c>
      <c r="K66" s="122">
        <f t="shared" si="3"/>
        <v>106.75773937528041</v>
      </c>
    </row>
    <row r="67" spans="1:11" ht="16.5">
      <c r="A67" s="109">
        <f t="shared" si="0"/>
        <v>61</v>
      </c>
      <c r="B67" s="112" t="s">
        <v>103</v>
      </c>
      <c r="C67" s="109" t="s">
        <v>57</v>
      </c>
      <c r="D67" s="114">
        <v>532</v>
      </c>
      <c r="E67" s="114">
        <v>700</v>
      </c>
      <c r="F67" s="114">
        <v>10426</v>
      </c>
      <c r="G67" s="114">
        <v>726</v>
      </c>
      <c r="H67" s="114">
        <v>13157</v>
      </c>
      <c r="I67" s="122">
        <f t="shared" si="1"/>
        <v>131.57894736842107</v>
      </c>
      <c r="J67" s="122">
        <f t="shared" si="2"/>
        <v>96.41873278236915</v>
      </c>
      <c r="K67" s="122">
        <f t="shared" si="3"/>
        <v>79.24298852321958</v>
      </c>
    </row>
    <row r="68" spans="1:11" ht="16.5">
      <c r="A68" s="109">
        <f t="shared" si="0"/>
        <v>62</v>
      </c>
      <c r="B68" s="112" t="s">
        <v>104</v>
      </c>
      <c r="C68" s="109" t="s">
        <v>57</v>
      </c>
      <c r="D68" s="114">
        <v>536.011983083894</v>
      </c>
      <c r="E68" s="114">
        <v>465.010395772408</v>
      </c>
      <c r="F68" s="114">
        <v>18154.9058710757</v>
      </c>
      <c r="G68" s="114">
        <v>1314.02937644074</v>
      </c>
      <c r="H68" s="114">
        <v>19512.1262130936</v>
      </c>
      <c r="I68" s="122">
        <f t="shared" si="1"/>
        <v>86.75373134328356</v>
      </c>
      <c r="J68" s="122">
        <f t="shared" si="2"/>
        <v>35.38812785388128</v>
      </c>
      <c r="K68" s="122">
        <f t="shared" si="3"/>
        <v>93.04422118227619</v>
      </c>
    </row>
    <row r="69" spans="1:11" ht="16.5">
      <c r="A69" s="109">
        <f t="shared" si="0"/>
        <v>63</v>
      </c>
      <c r="B69" s="112" t="s">
        <v>105</v>
      </c>
      <c r="C69" s="109" t="s">
        <v>57</v>
      </c>
      <c r="D69" s="114">
        <v>3553.6</v>
      </c>
      <c r="E69" s="114">
        <v>3929</v>
      </c>
      <c r="F69" s="114">
        <v>36980.7</v>
      </c>
      <c r="G69" s="114">
        <v>3450.6</v>
      </c>
      <c r="H69" s="114">
        <v>36910.69</v>
      </c>
      <c r="I69" s="122">
        <f t="shared" si="1"/>
        <v>110.56393516434039</v>
      </c>
      <c r="J69" s="122">
        <f t="shared" si="2"/>
        <v>113.86425549179853</v>
      </c>
      <c r="K69" s="122">
        <f t="shared" si="3"/>
        <v>100.18967404835833</v>
      </c>
    </row>
    <row r="70" spans="1:11" ht="16.5">
      <c r="A70" s="109">
        <f t="shared" si="0"/>
        <v>64</v>
      </c>
      <c r="B70" s="112" t="s">
        <v>106</v>
      </c>
      <c r="C70" s="109" t="s">
        <v>57</v>
      </c>
      <c r="D70" s="114">
        <v>2110.29559295749</v>
      </c>
      <c r="E70" s="114">
        <v>2170.13458104512</v>
      </c>
      <c r="F70" s="114">
        <v>23562.469374257</v>
      </c>
      <c r="G70" s="114">
        <v>2069.88186223984</v>
      </c>
      <c r="H70" s="114">
        <v>22290.3678896965</v>
      </c>
      <c r="I70" s="122">
        <f t="shared" si="1"/>
        <v>102.83557375977685</v>
      </c>
      <c r="J70" s="122">
        <f t="shared" si="2"/>
        <v>104.84340293202992</v>
      </c>
      <c r="K70" s="122">
        <f t="shared" si="3"/>
        <v>105.70695598590152</v>
      </c>
    </row>
    <row r="71" spans="1:11" ht="24">
      <c r="A71" s="109">
        <f t="shared" si="0"/>
        <v>65</v>
      </c>
      <c r="B71" s="112" t="s">
        <v>107</v>
      </c>
      <c r="C71" s="123" t="s">
        <v>206</v>
      </c>
      <c r="D71" s="114">
        <v>934.216776851234</v>
      </c>
      <c r="E71" s="114">
        <v>917.142318788679</v>
      </c>
      <c r="F71" s="114">
        <v>9399.48916343663</v>
      </c>
      <c r="G71" s="114">
        <v>862.260132159037</v>
      </c>
      <c r="H71" s="114">
        <v>13903.4872795092</v>
      </c>
      <c r="I71" s="122">
        <f t="shared" si="1"/>
        <v>98.17232375979114</v>
      </c>
      <c r="J71" s="122">
        <f t="shared" si="2"/>
        <v>106.36492220650639</v>
      </c>
      <c r="K71" s="122">
        <f t="shared" si="3"/>
        <v>67.60526315789485</v>
      </c>
    </row>
    <row r="72" spans="1:11" ht="24">
      <c r="A72" s="109">
        <f t="shared" si="0"/>
        <v>66</v>
      </c>
      <c r="B72" s="112" t="s">
        <v>108</v>
      </c>
      <c r="C72" s="109" t="s">
        <v>109</v>
      </c>
      <c r="D72" s="114">
        <v>791.54502907975</v>
      </c>
      <c r="E72" s="114">
        <v>807.022166519857</v>
      </c>
      <c r="F72" s="114">
        <v>8104.49246953024</v>
      </c>
      <c r="G72" s="114">
        <v>784.911970176847</v>
      </c>
      <c r="H72" s="114">
        <v>31131.1564509578</v>
      </c>
      <c r="I72" s="122">
        <f t="shared" si="1"/>
        <v>101.95530726256987</v>
      </c>
      <c r="J72" s="122">
        <f t="shared" si="2"/>
        <v>102.81690140845072</v>
      </c>
      <c r="K72" s="122">
        <f t="shared" si="3"/>
        <v>26.033380681818173</v>
      </c>
    </row>
    <row r="73" spans="1:11" ht="24">
      <c r="A73" s="109">
        <f aca="true" t="shared" si="4" ref="A73:A93">A72+1</f>
        <v>67</v>
      </c>
      <c r="B73" s="112" t="s">
        <v>110</v>
      </c>
      <c r="C73" s="109" t="s">
        <v>109</v>
      </c>
      <c r="D73" s="114">
        <v>18573.4068296581</v>
      </c>
      <c r="E73" s="114">
        <v>20205.847162914</v>
      </c>
      <c r="F73" s="114">
        <v>370450.58398037</v>
      </c>
      <c r="G73" s="114">
        <v>44993.4734890271</v>
      </c>
      <c r="H73" s="114">
        <v>189806.512672257</v>
      </c>
      <c r="I73" s="122">
        <f aca="true" t="shared" si="5" ref="I73:I102">E73/D73*100</f>
        <v>108.78912710106157</v>
      </c>
      <c r="J73" s="122">
        <f aca="true" t="shared" si="6" ref="J73:J102">E73/G73*100</f>
        <v>44.9083958095428</v>
      </c>
      <c r="K73" s="122">
        <f aca="true" t="shared" si="7" ref="K73:K102">F73/H73*100</f>
        <v>195.17274658537931</v>
      </c>
    </row>
    <row r="74" spans="1:11" ht="16.5">
      <c r="A74" s="109">
        <f t="shared" si="4"/>
        <v>68</v>
      </c>
      <c r="B74" s="112" t="s">
        <v>111</v>
      </c>
      <c r="C74" s="109" t="s">
        <v>71</v>
      </c>
      <c r="D74" s="114">
        <v>53.0231606805385</v>
      </c>
      <c r="E74" s="114">
        <v>58.1394305707658</v>
      </c>
      <c r="F74" s="114">
        <v>335.580793254461</v>
      </c>
      <c r="G74" s="114">
        <v>8.48835686333181</v>
      </c>
      <c r="H74" s="114">
        <v>83.3370597801358</v>
      </c>
      <c r="I74" s="122">
        <f t="shared" si="5"/>
        <v>109.64912280701735</v>
      </c>
      <c r="J74" s="122">
        <f t="shared" si="6"/>
        <v>684.9315068493149</v>
      </c>
      <c r="K74" s="122">
        <f t="shared" si="7"/>
        <v>402.6789451653416</v>
      </c>
    </row>
    <row r="75" spans="1:11" ht="24">
      <c r="A75" s="109">
        <f t="shared" si="4"/>
        <v>69</v>
      </c>
      <c r="B75" s="112" t="s">
        <v>112</v>
      </c>
      <c r="C75" s="109" t="s">
        <v>57</v>
      </c>
      <c r="D75" s="114">
        <v>3409.438271769</v>
      </c>
      <c r="E75" s="114">
        <v>5001.2296423297</v>
      </c>
      <c r="F75" s="114">
        <v>52112.4127747041</v>
      </c>
      <c r="G75" s="114">
        <v>6240.534347699</v>
      </c>
      <c r="H75" s="114">
        <v>92246.6805068429</v>
      </c>
      <c r="I75" s="122">
        <f t="shared" si="5"/>
        <v>146.6877897083848</v>
      </c>
      <c r="J75" s="122">
        <f t="shared" si="6"/>
        <v>80.14104824491103</v>
      </c>
      <c r="K75" s="122">
        <f t="shared" si="7"/>
        <v>56.492453157529475</v>
      </c>
    </row>
    <row r="76" spans="1:11" ht="16.5">
      <c r="A76" s="109">
        <f t="shared" si="4"/>
        <v>70</v>
      </c>
      <c r="B76" s="112" t="s">
        <v>113</v>
      </c>
      <c r="C76" s="109" t="s">
        <v>205</v>
      </c>
      <c r="D76" s="114">
        <v>7244.85</v>
      </c>
      <c r="E76" s="114">
        <v>8300</v>
      </c>
      <c r="F76" s="114">
        <v>72221.05</v>
      </c>
      <c r="G76" s="114">
        <v>8540</v>
      </c>
      <c r="H76" s="114">
        <v>56122.5</v>
      </c>
      <c r="I76" s="122">
        <f t="shared" si="5"/>
        <v>114.56413866401651</v>
      </c>
      <c r="J76" s="122">
        <f t="shared" si="6"/>
        <v>97.18969555035129</v>
      </c>
      <c r="K76" s="122">
        <f t="shared" si="7"/>
        <v>128.68466301394272</v>
      </c>
    </row>
    <row r="77" spans="1:11" ht="16.5">
      <c r="A77" s="109">
        <f t="shared" si="4"/>
        <v>71</v>
      </c>
      <c r="B77" s="112" t="s">
        <v>114</v>
      </c>
      <c r="C77" s="109" t="s">
        <v>57</v>
      </c>
      <c r="D77" s="114">
        <v>56998.0595910582</v>
      </c>
      <c r="E77" s="114">
        <v>55261.2766118292</v>
      </c>
      <c r="F77" s="114">
        <v>447358.454598295</v>
      </c>
      <c r="G77" s="114">
        <v>60984.7659751973</v>
      </c>
      <c r="H77" s="114">
        <v>607742.468261998</v>
      </c>
      <c r="I77" s="122">
        <f t="shared" si="5"/>
        <v>96.95290858725748</v>
      </c>
      <c r="J77" s="122">
        <f t="shared" si="6"/>
        <v>90.61488673139148</v>
      </c>
      <c r="K77" s="122">
        <f t="shared" si="7"/>
        <v>73.60987226672442</v>
      </c>
    </row>
    <row r="78" spans="1:11" ht="16.5">
      <c r="A78" s="109">
        <f t="shared" si="4"/>
        <v>72</v>
      </c>
      <c r="B78" s="112" t="s">
        <v>115</v>
      </c>
      <c r="C78" s="109" t="s">
        <v>57</v>
      </c>
      <c r="D78" s="114">
        <v>4355.8</v>
      </c>
      <c r="E78" s="114">
        <v>6204</v>
      </c>
      <c r="F78" s="114">
        <v>63500.15</v>
      </c>
      <c r="G78" s="114">
        <v>9227.5</v>
      </c>
      <c r="H78" s="114">
        <v>59987.03</v>
      </c>
      <c r="I78" s="122">
        <f t="shared" si="5"/>
        <v>142.43078194591118</v>
      </c>
      <c r="J78" s="122">
        <f t="shared" si="6"/>
        <v>67.2338119750745</v>
      </c>
      <c r="K78" s="122">
        <f t="shared" si="7"/>
        <v>105.85646597272778</v>
      </c>
    </row>
    <row r="79" spans="1:11" ht="16.5">
      <c r="A79" s="109">
        <f t="shared" si="4"/>
        <v>73</v>
      </c>
      <c r="B79" s="112" t="s">
        <v>116</v>
      </c>
      <c r="C79" s="109" t="s">
        <v>57</v>
      </c>
      <c r="D79" s="114">
        <v>19586.9203276182</v>
      </c>
      <c r="E79" s="114">
        <v>20003.9867173528</v>
      </c>
      <c r="F79" s="114">
        <v>203102.93180632</v>
      </c>
      <c r="G79" s="114">
        <v>14919.3234269026</v>
      </c>
      <c r="H79" s="114">
        <v>181910.932544474</v>
      </c>
      <c r="I79" s="122">
        <f t="shared" si="5"/>
        <v>102.12931069692728</v>
      </c>
      <c r="J79" s="122">
        <f t="shared" si="6"/>
        <v>134.08105813485824</v>
      </c>
      <c r="K79" s="122">
        <f t="shared" si="7"/>
        <v>111.6496567663216</v>
      </c>
    </row>
    <row r="80" spans="1:11" ht="16.5">
      <c r="A80" s="109">
        <f t="shared" si="4"/>
        <v>74</v>
      </c>
      <c r="B80" s="112" t="s">
        <v>117</v>
      </c>
      <c r="C80" s="109" t="s">
        <v>118</v>
      </c>
      <c r="D80" s="114">
        <v>35041.0231693521</v>
      </c>
      <c r="E80" s="114">
        <v>36519.0544408815</v>
      </c>
      <c r="F80" s="114">
        <v>400908.109727197</v>
      </c>
      <c r="G80" s="114">
        <v>62637.0352122168</v>
      </c>
      <c r="H80" s="114">
        <v>708692.12271562</v>
      </c>
      <c r="I80" s="122">
        <f t="shared" si="5"/>
        <v>104.21800260907372</v>
      </c>
      <c r="J80" s="122">
        <f t="shared" si="6"/>
        <v>58.30265483855273</v>
      </c>
      <c r="K80" s="122">
        <f t="shared" si="7"/>
        <v>56.57013770535039</v>
      </c>
    </row>
    <row r="81" spans="1:11" ht="16.5">
      <c r="A81" s="109">
        <f t="shared" si="4"/>
        <v>75</v>
      </c>
      <c r="B81" s="112" t="s">
        <v>119</v>
      </c>
      <c r="C81" s="109" t="s">
        <v>57</v>
      </c>
      <c r="D81" s="114">
        <v>283.4</v>
      </c>
      <c r="E81" s="114">
        <v>290</v>
      </c>
      <c r="F81" s="114">
        <v>3505.64</v>
      </c>
      <c r="G81" s="114">
        <v>285.1</v>
      </c>
      <c r="H81" s="114">
        <v>3592.5</v>
      </c>
      <c r="I81" s="122">
        <f t="shared" si="5"/>
        <v>102.32886379675372</v>
      </c>
      <c r="J81" s="122">
        <f t="shared" si="6"/>
        <v>101.71869519466854</v>
      </c>
      <c r="K81" s="122">
        <f t="shared" si="7"/>
        <v>97.58218510786361</v>
      </c>
    </row>
    <row r="82" spans="1:11" ht="16.5">
      <c r="A82" s="109">
        <f t="shared" si="4"/>
        <v>76</v>
      </c>
      <c r="B82" s="112" t="s">
        <v>120</v>
      </c>
      <c r="C82" s="109" t="s">
        <v>57</v>
      </c>
      <c r="D82" s="114">
        <v>3214.81099276175</v>
      </c>
      <c r="E82" s="114">
        <v>3209.87272702786</v>
      </c>
      <c r="F82" s="114">
        <v>34919.7115707627</v>
      </c>
      <c r="G82" s="114">
        <v>2271.60223758894</v>
      </c>
      <c r="H82" s="114">
        <v>23556.7621170841</v>
      </c>
      <c r="I82" s="122">
        <f t="shared" si="5"/>
        <v>99.84639016897077</v>
      </c>
      <c r="J82" s="122">
        <f t="shared" si="6"/>
        <v>141.3043478260874</v>
      </c>
      <c r="K82" s="122">
        <f t="shared" si="7"/>
        <v>148.23646559404628</v>
      </c>
    </row>
    <row r="83" spans="1:16" ht="24">
      <c r="A83" s="109">
        <f t="shared" si="4"/>
        <v>77</v>
      </c>
      <c r="B83" s="112" t="s">
        <v>121</v>
      </c>
      <c r="C83" s="109" t="s">
        <v>208</v>
      </c>
      <c r="D83" s="114">
        <v>42502.948</v>
      </c>
      <c r="E83" s="114">
        <v>37940.884</v>
      </c>
      <c r="F83" s="114">
        <v>435675.327</v>
      </c>
      <c r="G83" s="114">
        <v>40665.347</v>
      </c>
      <c r="H83" s="114">
        <v>395548.998</v>
      </c>
      <c r="I83" s="122">
        <f t="shared" si="5"/>
        <v>89.26647629242093</v>
      </c>
      <c r="J83" s="122">
        <f t="shared" si="6"/>
        <v>93.30028340837715</v>
      </c>
      <c r="K83" s="122">
        <f t="shared" si="7"/>
        <v>110.14446483315324</v>
      </c>
      <c r="L83" s="115"/>
      <c r="M83" s="115"/>
      <c r="N83" s="115"/>
      <c r="O83" s="115"/>
      <c r="P83" s="115"/>
    </row>
    <row r="84" spans="1:11" ht="16.5">
      <c r="A84" s="109">
        <f t="shared" si="4"/>
        <v>78</v>
      </c>
      <c r="B84" s="112" t="s">
        <v>122</v>
      </c>
      <c r="C84" s="109" t="s">
        <v>141</v>
      </c>
      <c r="D84" s="114">
        <v>1685.8154448454</v>
      </c>
      <c r="E84" s="114">
        <v>1748.71062466641</v>
      </c>
      <c r="F84" s="114">
        <v>14696.4695805699</v>
      </c>
      <c r="G84" s="114">
        <v>1398.29462280648</v>
      </c>
      <c r="H84" s="114">
        <v>13273.1291986562</v>
      </c>
      <c r="I84" s="122">
        <f t="shared" si="5"/>
        <v>103.73084610259802</v>
      </c>
      <c r="J84" s="122">
        <f t="shared" si="6"/>
        <v>125.06024096385491</v>
      </c>
      <c r="K84" s="122">
        <f t="shared" si="7"/>
        <v>110.72347266880973</v>
      </c>
    </row>
    <row r="85" spans="1:11" ht="24">
      <c r="A85" s="109">
        <f t="shared" si="4"/>
        <v>79</v>
      </c>
      <c r="B85" s="112" t="s">
        <v>190</v>
      </c>
      <c r="C85" s="109" t="s">
        <v>123</v>
      </c>
      <c r="D85" s="114">
        <v>40.7692315218935</v>
      </c>
      <c r="E85" s="114">
        <v>41.5384623053255</v>
      </c>
      <c r="F85" s="114">
        <v>449.846162151006</v>
      </c>
      <c r="G85" s="114">
        <v>40.4615392085207</v>
      </c>
      <c r="H85" s="114">
        <v>455.384623791716</v>
      </c>
      <c r="I85" s="122">
        <f t="shared" si="5"/>
        <v>101.88679245283029</v>
      </c>
      <c r="J85" s="122">
        <f t="shared" si="6"/>
        <v>102.66159695817507</v>
      </c>
      <c r="K85" s="122">
        <f t="shared" si="7"/>
        <v>98.78378378378379</v>
      </c>
    </row>
    <row r="86" spans="1:11" ht="24">
      <c r="A86" s="109">
        <f t="shared" si="4"/>
        <v>80</v>
      </c>
      <c r="B86" s="112" t="s">
        <v>124</v>
      </c>
      <c r="C86" s="109" t="s">
        <v>123</v>
      </c>
      <c r="D86" s="114">
        <v>614.862107956116</v>
      </c>
      <c r="E86" s="114">
        <v>608.10538149506</v>
      </c>
      <c r="F86" s="114">
        <v>5832.40628118373</v>
      </c>
      <c r="G86" s="114">
        <v>555.402915098821</v>
      </c>
      <c r="H86" s="114">
        <v>5766.19036186538</v>
      </c>
      <c r="I86" s="122">
        <f t="shared" si="5"/>
        <v>98.90109890109893</v>
      </c>
      <c r="J86" s="122">
        <f t="shared" si="6"/>
        <v>109.4890510948906</v>
      </c>
      <c r="K86" s="122">
        <f t="shared" si="7"/>
        <v>101.14834778532926</v>
      </c>
    </row>
    <row r="87" spans="1:11" ht="16.5">
      <c r="A87" s="109">
        <f t="shared" si="4"/>
        <v>81</v>
      </c>
      <c r="B87" s="112" t="s">
        <v>125</v>
      </c>
      <c r="C87" s="109" t="s">
        <v>57</v>
      </c>
      <c r="D87" s="114">
        <v>3590.40972931174</v>
      </c>
      <c r="E87" s="114">
        <v>3308.21804513081</v>
      </c>
      <c r="F87" s="114">
        <v>39624.643964163</v>
      </c>
      <c r="G87" s="114">
        <v>2693.14976261994</v>
      </c>
      <c r="H87" s="114">
        <v>35912.3164683848</v>
      </c>
      <c r="I87" s="122">
        <f t="shared" si="5"/>
        <v>92.14040442579169</v>
      </c>
      <c r="J87" s="122">
        <f t="shared" si="6"/>
        <v>122.83825025432384</v>
      </c>
      <c r="K87" s="122">
        <f t="shared" si="7"/>
        <v>110.33719865730835</v>
      </c>
    </row>
    <row r="88" spans="1:11" ht="16.5">
      <c r="A88" s="109">
        <f t="shared" si="4"/>
        <v>82</v>
      </c>
      <c r="B88" s="112" t="s">
        <v>126</v>
      </c>
      <c r="C88" s="109" t="s">
        <v>57</v>
      </c>
      <c r="D88" s="114">
        <v>220</v>
      </c>
      <c r="E88" s="114">
        <v>230</v>
      </c>
      <c r="F88" s="114">
        <v>2591</v>
      </c>
      <c r="G88" s="114">
        <v>236</v>
      </c>
      <c r="H88" s="114">
        <v>2516</v>
      </c>
      <c r="I88" s="122">
        <f t="shared" si="5"/>
        <v>104.54545454545455</v>
      </c>
      <c r="J88" s="122">
        <f t="shared" si="6"/>
        <v>97.45762711864407</v>
      </c>
      <c r="K88" s="122">
        <f t="shared" si="7"/>
        <v>102.98092209856915</v>
      </c>
    </row>
    <row r="89" spans="1:11" ht="16.5">
      <c r="A89" s="109">
        <f t="shared" si="4"/>
        <v>83</v>
      </c>
      <c r="B89" s="112" t="s">
        <v>127</v>
      </c>
      <c r="C89" s="109" t="s">
        <v>71</v>
      </c>
      <c r="D89" s="114">
        <v>1661.05</v>
      </c>
      <c r="E89" s="114">
        <v>1700</v>
      </c>
      <c r="F89" s="114">
        <v>18060.05</v>
      </c>
      <c r="G89" s="114">
        <v>2327</v>
      </c>
      <c r="H89" s="114">
        <v>40708.02</v>
      </c>
      <c r="I89" s="122">
        <f t="shared" si="5"/>
        <v>102.34490232082116</v>
      </c>
      <c r="J89" s="122">
        <f t="shared" si="6"/>
        <v>73.0554361839278</v>
      </c>
      <c r="K89" s="122">
        <f t="shared" si="7"/>
        <v>44.3648450600152</v>
      </c>
    </row>
    <row r="90" spans="1:11" ht="16.5">
      <c r="A90" s="109">
        <f t="shared" si="4"/>
        <v>84</v>
      </c>
      <c r="B90" s="124" t="s">
        <v>191</v>
      </c>
      <c r="C90" s="124" t="s">
        <v>118</v>
      </c>
      <c r="D90" s="114">
        <v>60001</v>
      </c>
      <c r="E90" s="114">
        <v>70000</v>
      </c>
      <c r="F90" s="114">
        <v>715542</v>
      </c>
      <c r="G90" s="114">
        <v>74292</v>
      </c>
      <c r="H90" s="114">
        <v>785796</v>
      </c>
      <c r="I90" s="122">
        <f t="shared" si="5"/>
        <v>116.6647222546291</v>
      </c>
      <c r="J90" s="122">
        <f t="shared" si="6"/>
        <v>94.22279653260108</v>
      </c>
      <c r="K90" s="122">
        <f t="shared" si="7"/>
        <v>91.0595116289724</v>
      </c>
    </row>
    <row r="91" spans="1:11" ht="16.5">
      <c r="A91" s="109">
        <f t="shared" si="4"/>
        <v>85</v>
      </c>
      <c r="B91" s="112" t="s">
        <v>128</v>
      </c>
      <c r="C91" s="109" t="s">
        <v>118</v>
      </c>
      <c r="D91" s="114">
        <v>65991.6468145673</v>
      </c>
      <c r="E91" s="114">
        <v>64380.0662098155</v>
      </c>
      <c r="F91" s="114">
        <v>538401.606335126</v>
      </c>
      <c r="G91" s="114">
        <v>59586.3770693583</v>
      </c>
      <c r="H91" s="114">
        <v>601438.513268871</v>
      </c>
      <c r="I91" s="122">
        <f t="shared" si="5"/>
        <v>97.55790212467306</v>
      </c>
      <c r="J91" s="122">
        <f t="shared" si="6"/>
        <v>108.04494143833811</v>
      </c>
      <c r="K91" s="122">
        <f t="shared" si="7"/>
        <v>89.51897732801747</v>
      </c>
    </row>
    <row r="92" spans="1:11" ht="16.5">
      <c r="A92" s="109">
        <f t="shared" si="4"/>
        <v>86</v>
      </c>
      <c r="B92" s="112" t="s">
        <v>129</v>
      </c>
      <c r="C92" s="109" t="s">
        <v>141</v>
      </c>
      <c r="D92" s="114">
        <v>372.463065257679</v>
      </c>
      <c r="E92" s="114">
        <v>372.463065257679</v>
      </c>
      <c r="F92" s="114">
        <v>2946.36677856614</v>
      </c>
      <c r="G92" s="114">
        <v>310.385887714732</v>
      </c>
      <c r="H92" s="114">
        <v>2448.59978086067</v>
      </c>
      <c r="I92" s="122">
        <f t="shared" si="5"/>
        <v>100</v>
      </c>
      <c r="J92" s="122">
        <f t="shared" si="6"/>
        <v>120.00000000000017</v>
      </c>
      <c r="K92" s="122">
        <f t="shared" si="7"/>
        <v>120.32863849765224</v>
      </c>
    </row>
    <row r="93" spans="1:11" ht="16.5">
      <c r="A93" s="109">
        <f t="shared" si="4"/>
        <v>87</v>
      </c>
      <c r="B93" s="124" t="s">
        <v>192</v>
      </c>
      <c r="C93" s="124" t="s">
        <v>189</v>
      </c>
      <c r="D93" s="114">
        <v>3578</v>
      </c>
      <c r="E93" s="114">
        <v>3610</v>
      </c>
      <c r="F93" s="114">
        <v>35309</v>
      </c>
      <c r="G93" s="114">
        <v>3683</v>
      </c>
      <c r="H93" s="114">
        <v>44447</v>
      </c>
      <c r="I93" s="122">
        <f t="shared" si="5"/>
        <v>100.89435438792623</v>
      </c>
      <c r="J93" s="122">
        <f t="shared" si="6"/>
        <v>98.01792017377137</v>
      </c>
      <c r="K93" s="122">
        <f t="shared" si="7"/>
        <v>79.44068216077575</v>
      </c>
    </row>
    <row r="94" spans="1:11" ht="16.5">
      <c r="A94" s="109">
        <f>A93+1</f>
        <v>88</v>
      </c>
      <c r="B94" s="124" t="s">
        <v>193</v>
      </c>
      <c r="C94" s="124" t="s">
        <v>189</v>
      </c>
      <c r="D94" s="114">
        <v>1230</v>
      </c>
      <c r="E94" s="114">
        <v>500</v>
      </c>
      <c r="F94" s="114">
        <v>11074</v>
      </c>
      <c r="G94" s="114">
        <v>1072</v>
      </c>
      <c r="H94" s="114">
        <v>24253</v>
      </c>
      <c r="I94" s="122">
        <f t="shared" si="5"/>
        <v>40.65040650406504</v>
      </c>
      <c r="J94" s="122">
        <f t="shared" si="6"/>
        <v>46.64179104477612</v>
      </c>
      <c r="K94" s="122">
        <f t="shared" si="7"/>
        <v>45.66033068074053</v>
      </c>
    </row>
    <row r="95" spans="1:11" ht="16.5">
      <c r="A95" s="109">
        <f aca="true" t="shared" si="8" ref="A95:A102">A94+1</f>
        <v>89</v>
      </c>
      <c r="B95" s="112" t="s">
        <v>130</v>
      </c>
      <c r="C95" s="109" t="s">
        <v>141</v>
      </c>
      <c r="D95" s="114">
        <v>275050</v>
      </c>
      <c r="E95" s="114">
        <v>285787</v>
      </c>
      <c r="F95" s="114">
        <v>2560034.37</v>
      </c>
      <c r="G95" s="114">
        <v>197454</v>
      </c>
      <c r="H95" s="114">
        <v>2691996</v>
      </c>
      <c r="I95" s="122">
        <f t="shared" si="5"/>
        <v>103.90365388111253</v>
      </c>
      <c r="J95" s="122">
        <f t="shared" si="6"/>
        <v>144.73598914177478</v>
      </c>
      <c r="K95" s="122">
        <f t="shared" si="7"/>
        <v>95.09800051708844</v>
      </c>
    </row>
    <row r="96" spans="1:11" ht="16.5">
      <c r="A96" s="109">
        <f t="shared" si="8"/>
        <v>90</v>
      </c>
      <c r="B96" s="112" t="s">
        <v>131</v>
      </c>
      <c r="C96" s="109" t="s">
        <v>141</v>
      </c>
      <c r="D96" s="114">
        <v>110565</v>
      </c>
      <c r="E96" s="114">
        <v>115362</v>
      </c>
      <c r="F96" s="114">
        <v>1202385</v>
      </c>
      <c r="G96" s="114">
        <v>133345</v>
      </c>
      <c r="H96" s="114">
        <v>1505464</v>
      </c>
      <c r="I96" s="122">
        <f t="shared" si="5"/>
        <v>104.33862433862433</v>
      </c>
      <c r="J96" s="122">
        <f t="shared" si="6"/>
        <v>86.51393003112227</v>
      </c>
      <c r="K96" s="122">
        <f t="shared" si="7"/>
        <v>79.86806725368392</v>
      </c>
    </row>
    <row r="97" spans="1:11" ht="16.5">
      <c r="A97" s="109">
        <f t="shared" si="8"/>
        <v>91</v>
      </c>
      <c r="B97" s="112" t="s">
        <v>132</v>
      </c>
      <c r="C97" s="109" t="s">
        <v>141</v>
      </c>
      <c r="D97" s="114">
        <v>114574</v>
      </c>
      <c r="E97" s="114">
        <v>151387</v>
      </c>
      <c r="F97" s="114">
        <v>1208553</v>
      </c>
      <c r="G97" s="114">
        <v>142698</v>
      </c>
      <c r="H97" s="114">
        <v>1039041</v>
      </c>
      <c r="I97" s="122">
        <f t="shared" si="5"/>
        <v>132.13032625202925</v>
      </c>
      <c r="J97" s="122">
        <f t="shared" si="6"/>
        <v>106.08908323872794</v>
      </c>
      <c r="K97" s="122">
        <f t="shared" si="7"/>
        <v>116.31427441265552</v>
      </c>
    </row>
    <row r="98" spans="1:11" ht="16.5">
      <c r="A98" s="109">
        <f t="shared" si="8"/>
        <v>92</v>
      </c>
      <c r="B98" s="112" t="s">
        <v>133</v>
      </c>
      <c r="C98" s="109" t="s">
        <v>141</v>
      </c>
      <c r="D98" s="114">
        <v>74133</v>
      </c>
      <c r="E98" s="114">
        <v>74213</v>
      </c>
      <c r="F98" s="114">
        <v>770359</v>
      </c>
      <c r="G98" s="114">
        <v>105822</v>
      </c>
      <c r="H98" s="114">
        <v>623624</v>
      </c>
      <c r="I98" s="122">
        <f t="shared" si="5"/>
        <v>100.10791415429026</v>
      </c>
      <c r="J98" s="122">
        <f t="shared" si="6"/>
        <v>70.13002967246886</v>
      </c>
      <c r="K98" s="122">
        <f t="shared" si="7"/>
        <v>123.52940233217451</v>
      </c>
    </row>
    <row r="99" spans="1:11" ht="16.5">
      <c r="A99" s="109">
        <f t="shared" si="8"/>
        <v>93</v>
      </c>
      <c r="B99" s="112" t="s">
        <v>134</v>
      </c>
      <c r="C99" s="109" t="s">
        <v>141</v>
      </c>
      <c r="D99" s="114">
        <v>167378.284055598</v>
      </c>
      <c r="E99" s="114">
        <v>171480.51739929</v>
      </c>
      <c r="F99" s="114">
        <v>1556751.8330973</v>
      </c>
      <c r="G99" s="114">
        <v>168698.288775589</v>
      </c>
      <c r="H99" s="114">
        <v>1479251.22716456</v>
      </c>
      <c r="I99" s="122">
        <f t="shared" si="5"/>
        <v>102.45087549250378</v>
      </c>
      <c r="J99" s="122">
        <f t="shared" si="6"/>
        <v>101.64923345926884</v>
      </c>
      <c r="K99" s="122">
        <f t="shared" si="7"/>
        <v>105.23917807263163</v>
      </c>
    </row>
    <row r="100" spans="1:11" ht="24">
      <c r="A100" s="109">
        <f t="shared" si="8"/>
        <v>94</v>
      </c>
      <c r="B100" s="112" t="s">
        <v>135</v>
      </c>
      <c r="C100" s="109" t="s">
        <v>136</v>
      </c>
      <c r="D100" s="114">
        <v>470.82</v>
      </c>
      <c r="E100" s="114">
        <v>370</v>
      </c>
      <c r="F100" s="114">
        <v>4547.87</v>
      </c>
      <c r="G100" s="114">
        <v>258.68</v>
      </c>
      <c r="H100" s="114">
        <v>4399.15</v>
      </c>
      <c r="I100" s="122">
        <f t="shared" si="5"/>
        <v>78.58629624909732</v>
      </c>
      <c r="J100" s="122">
        <f t="shared" si="6"/>
        <v>143.03386423380238</v>
      </c>
      <c r="K100" s="122">
        <f t="shared" si="7"/>
        <v>103.38065308070878</v>
      </c>
    </row>
    <row r="101" spans="1:11" ht="24">
      <c r="A101" s="109">
        <f t="shared" si="8"/>
        <v>95</v>
      </c>
      <c r="B101" s="112" t="s">
        <v>137</v>
      </c>
      <c r="C101" s="109" t="s">
        <v>136</v>
      </c>
      <c r="D101" s="114">
        <v>800.658195896218</v>
      </c>
      <c r="E101" s="114">
        <v>799.988205773882</v>
      </c>
      <c r="F101" s="114">
        <v>8464.79520352431</v>
      </c>
      <c r="G101" s="114">
        <v>731.359217571055</v>
      </c>
      <c r="H101" s="114">
        <v>7726.5560873836</v>
      </c>
      <c r="I101" s="122">
        <f t="shared" si="5"/>
        <v>99.91632008193133</v>
      </c>
      <c r="J101" s="122">
        <f t="shared" si="6"/>
        <v>109.38375924634592</v>
      </c>
      <c r="K101" s="122">
        <f t="shared" si="7"/>
        <v>109.55456878577705</v>
      </c>
    </row>
    <row r="102" spans="1:11" ht="16.5">
      <c r="A102" s="125">
        <f t="shared" si="8"/>
        <v>96</v>
      </c>
      <c r="B102" s="113" t="s">
        <v>138</v>
      </c>
      <c r="C102" s="125" t="s">
        <v>207</v>
      </c>
      <c r="D102" s="126">
        <v>7716</v>
      </c>
      <c r="E102" s="126">
        <v>7730</v>
      </c>
      <c r="F102" s="126">
        <v>91759</v>
      </c>
      <c r="G102" s="126">
        <v>7714</v>
      </c>
      <c r="H102" s="126">
        <v>89283</v>
      </c>
      <c r="I102" s="127">
        <f t="shared" si="5"/>
        <v>100.18144116122343</v>
      </c>
      <c r="J102" s="127">
        <f t="shared" si="6"/>
        <v>100.20741508944775</v>
      </c>
      <c r="K102" s="127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2" sqref="M12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7" t="s">
        <v>7</v>
      </c>
    </row>
    <row r="2" spans="1:11" ht="21" customHeight="1">
      <c r="A2" s="25" t="s">
        <v>270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340" t="s">
        <v>8</v>
      </c>
      <c r="K3" s="340"/>
    </row>
    <row r="4" spans="1:11" s="28" customFormat="1" ht="16.5" customHeight="1">
      <c r="A4" s="336" t="s">
        <v>13</v>
      </c>
      <c r="B4" s="341" t="s">
        <v>242</v>
      </c>
      <c r="C4" s="342"/>
      <c r="D4" s="335" t="s">
        <v>271</v>
      </c>
      <c r="E4" s="335" t="s">
        <v>272</v>
      </c>
      <c r="F4" s="336" t="s">
        <v>274</v>
      </c>
      <c r="G4" s="339" t="s">
        <v>273</v>
      </c>
      <c r="H4" s="22" t="s">
        <v>9</v>
      </c>
      <c r="I4" s="22"/>
      <c r="J4" s="22"/>
      <c r="K4" s="22"/>
    </row>
    <row r="5" spans="1:11" s="28" customFormat="1" ht="16.5" customHeight="1">
      <c r="A5" s="337"/>
      <c r="B5" s="343"/>
      <c r="C5" s="344"/>
      <c r="D5" s="335"/>
      <c r="E5" s="335"/>
      <c r="F5" s="337"/>
      <c r="G5" s="339"/>
      <c r="H5" s="336" t="s">
        <v>275</v>
      </c>
      <c r="I5" s="341" t="s">
        <v>276</v>
      </c>
      <c r="J5" s="342"/>
      <c r="K5" s="336" t="s">
        <v>277</v>
      </c>
    </row>
    <row r="6" spans="1:11" s="28" customFormat="1" ht="16.5">
      <c r="A6" s="337"/>
      <c r="B6" s="343"/>
      <c r="C6" s="344"/>
      <c r="D6" s="335"/>
      <c r="E6" s="335"/>
      <c r="F6" s="337"/>
      <c r="G6" s="339"/>
      <c r="H6" s="337"/>
      <c r="I6" s="343"/>
      <c r="J6" s="344"/>
      <c r="K6" s="337"/>
    </row>
    <row r="7" spans="1:11" s="28" customFormat="1" ht="16.5">
      <c r="A7" s="337"/>
      <c r="B7" s="343"/>
      <c r="C7" s="344"/>
      <c r="D7" s="335"/>
      <c r="E7" s="335"/>
      <c r="F7" s="337"/>
      <c r="G7" s="339"/>
      <c r="H7" s="337"/>
      <c r="I7" s="343"/>
      <c r="J7" s="344"/>
      <c r="K7" s="337"/>
    </row>
    <row r="8" spans="1:11" s="28" customFormat="1" ht="16.5">
      <c r="A8" s="338"/>
      <c r="B8" s="345"/>
      <c r="C8" s="346"/>
      <c r="D8" s="335"/>
      <c r="E8" s="335"/>
      <c r="F8" s="338"/>
      <c r="G8" s="339"/>
      <c r="H8" s="338"/>
      <c r="I8" s="345"/>
      <c r="J8" s="346"/>
      <c r="K8" s="338"/>
    </row>
    <row r="9" spans="1:11" s="28" customFormat="1" ht="16.5">
      <c r="A9" s="47" t="s">
        <v>10</v>
      </c>
      <c r="B9" s="333">
        <v>1</v>
      </c>
      <c r="C9" s="334"/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333">
        <v>7</v>
      </c>
      <c r="J9" s="334"/>
      <c r="K9" s="47">
        <v>8</v>
      </c>
    </row>
    <row r="10" spans="1:14" s="7" customFormat="1" ht="27.75" customHeight="1">
      <c r="A10" s="26" t="s">
        <v>25</v>
      </c>
      <c r="B10" s="54">
        <v>136200</v>
      </c>
      <c r="C10" s="54">
        <v>137400</v>
      </c>
      <c r="D10" s="288">
        <v>10714.48</v>
      </c>
      <c r="E10" s="289">
        <v>11469.86</v>
      </c>
      <c r="F10" s="289">
        <v>22184.34</v>
      </c>
      <c r="G10" s="289">
        <v>19758.09</v>
      </c>
      <c r="H10" s="63">
        <f>E10/D10*100</f>
        <v>107.0500854917831</v>
      </c>
      <c r="I10" s="63">
        <f>F10/B10*100</f>
        <v>16.288061674008812</v>
      </c>
      <c r="J10" s="63">
        <f>F10/C10*100</f>
        <v>16.14580786026201</v>
      </c>
      <c r="K10" s="63">
        <f>F10/G10*100</f>
        <v>112.27978007995712</v>
      </c>
      <c r="L10" s="67">
        <v>11450</v>
      </c>
      <c r="M10" s="7">
        <f>L10/E10*100</f>
        <v>99.82685054569104</v>
      </c>
      <c r="N10" s="28">
        <v>9935</v>
      </c>
    </row>
    <row r="11" spans="1:14" s="7" customFormat="1" ht="27.75" customHeight="1">
      <c r="A11" s="10" t="s">
        <v>26</v>
      </c>
      <c r="B11" s="55"/>
      <c r="C11" s="55"/>
      <c r="D11" s="290"/>
      <c r="E11" s="290"/>
      <c r="F11" s="290"/>
      <c r="G11" s="290"/>
      <c r="H11" s="64"/>
      <c r="I11" s="64"/>
      <c r="J11" s="64"/>
      <c r="K11" s="64"/>
      <c r="L11" s="68"/>
      <c r="M11" s="7">
        <f>L10/N10*100</f>
        <v>115.24911927528937</v>
      </c>
      <c r="N11" s="28"/>
    </row>
    <row r="12" spans="1:13" s="8" customFormat="1" ht="27.75" customHeight="1">
      <c r="A12" s="9" t="s">
        <v>0</v>
      </c>
      <c r="B12" s="57"/>
      <c r="C12" s="57"/>
      <c r="D12" s="291">
        <v>798.23</v>
      </c>
      <c r="E12" s="292">
        <v>834.39</v>
      </c>
      <c r="F12" s="292">
        <v>1632.62</v>
      </c>
      <c r="G12" s="292">
        <v>1535.08</v>
      </c>
      <c r="H12" s="65">
        <f aca="true" t="shared" si="0" ref="H12:H19">E12/D12*100</f>
        <v>104.5300226751688</v>
      </c>
      <c r="I12" s="65"/>
      <c r="J12" s="65"/>
      <c r="K12" s="65">
        <f aca="true" t="shared" si="1" ref="K12:K19">F12/G12*100</f>
        <v>106.35406623759023</v>
      </c>
      <c r="L12" s="69">
        <f>L10+F10</f>
        <v>33634.34</v>
      </c>
      <c r="M12" s="8">
        <f>L12/B10*100</f>
        <v>24.694816446402346</v>
      </c>
    </row>
    <row r="13" spans="1:12" s="8" customFormat="1" ht="27.75" customHeight="1">
      <c r="A13" s="9" t="s">
        <v>1</v>
      </c>
      <c r="B13" s="57"/>
      <c r="C13" s="57"/>
      <c r="D13" s="293">
        <v>9665.4</v>
      </c>
      <c r="E13" s="293">
        <v>10372.010000000002</v>
      </c>
      <c r="F13" s="293">
        <v>20037.41</v>
      </c>
      <c r="G13" s="293">
        <v>17741.43</v>
      </c>
      <c r="H13" s="65">
        <f t="shared" si="0"/>
        <v>107.3107165766549</v>
      </c>
      <c r="I13" s="65"/>
      <c r="J13" s="65"/>
      <c r="K13" s="65">
        <f t="shared" si="1"/>
        <v>112.94134689255601</v>
      </c>
      <c r="L13" s="70"/>
    </row>
    <row r="14" spans="1:12" s="8" customFormat="1" ht="27.75" customHeight="1">
      <c r="A14" s="9" t="s">
        <v>2</v>
      </c>
      <c r="B14" s="57"/>
      <c r="C14" s="57"/>
      <c r="D14" s="291">
        <v>250.85</v>
      </c>
      <c r="E14" s="292">
        <v>263.46000000000004</v>
      </c>
      <c r="F14" s="292">
        <v>514.3100000000001</v>
      </c>
      <c r="G14" s="292">
        <v>481.58</v>
      </c>
      <c r="H14" s="65">
        <f t="shared" si="0"/>
        <v>105.0269085110624</v>
      </c>
      <c r="I14" s="65"/>
      <c r="J14" s="65"/>
      <c r="K14" s="65">
        <f t="shared" si="1"/>
        <v>106.79637858715066</v>
      </c>
      <c r="L14" s="69"/>
    </row>
    <row r="15" spans="1:12" ht="27.75" customHeight="1">
      <c r="A15" s="4" t="s">
        <v>27</v>
      </c>
      <c r="B15" s="55"/>
      <c r="C15" s="55"/>
      <c r="D15" s="290"/>
      <c r="E15" s="290"/>
      <c r="F15" s="290"/>
      <c r="G15" s="290"/>
      <c r="H15" s="65"/>
      <c r="I15" s="64"/>
      <c r="J15" s="64"/>
      <c r="K15" s="64"/>
      <c r="L15" s="28"/>
    </row>
    <row r="16" spans="1:11" ht="27.75" customHeight="1">
      <c r="A16" s="3" t="s">
        <v>3</v>
      </c>
      <c r="B16" s="56"/>
      <c r="C16" s="56"/>
      <c r="D16" s="294">
        <v>8339.282</v>
      </c>
      <c r="E16" s="294">
        <v>8911.239022599999</v>
      </c>
      <c r="F16" s="294">
        <v>17250.5210226</v>
      </c>
      <c r="G16" s="294">
        <v>15358.761999999999</v>
      </c>
      <c r="H16" s="65">
        <f t="shared" si="0"/>
        <v>106.85858833650185</v>
      </c>
      <c r="I16" s="65"/>
      <c r="J16" s="65"/>
      <c r="K16" s="65">
        <f t="shared" si="1"/>
        <v>112.31713221807853</v>
      </c>
    </row>
    <row r="17" spans="1:11" ht="27.75" customHeight="1">
      <c r="A17" s="3" t="s">
        <v>4</v>
      </c>
      <c r="B17" s="56"/>
      <c r="C17" s="56"/>
      <c r="D17" s="294">
        <v>894.001</v>
      </c>
      <c r="E17" s="294">
        <v>956.852</v>
      </c>
      <c r="F17" s="294">
        <v>1850.853</v>
      </c>
      <c r="G17" s="294">
        <v>1680.31</v>
      </c>
      <c r="H17" s="65">
        <f t="shared" si="0"/>
        <v>107.03030533522893</v>
      </c>
      <c r="I17" s="65"/>
      <c r="J17" s="65"/>
      <c r="K17" s="65">
        <f t="shared" si="1"/>
        <v>110.14949622391109</v>
      </c>
    </row>
    <row r="18" spans="1:11" ht="27.75" customHeight="1">
      <c r="A18" s="6" t="s">
        <v>6</v>
      </c>
      <c r="B18" s="56"/>
      <c r="C18" s="56"/>
      <c r="D18" s="294">
        <v>6.354</v>
      </c>
      <c r="E18" s="294">
        <v>6.873757200000001</v>
      </c>
      <c r="F18" s="294">
        <v>13.227757200000001</v>
      </c>
      <c r="G18" s="294">
        <v>11.878</v>
      </c>
      <c r="H18" s="65">
        <f t="shared" si="0"/>
        <v>108.18</v>
      </c>
      <c r="I18" s="65"/>
      <c r="J18" s="65"/>
      <c r="K18" s="65">
        <f t="shared" si="1"/>
        <v>111.36350564068024</v>
      </c>
    </row>
    <row r="19" spans="1:11" ht="27.75" customHeight="1">
      <c r="A19" s="5" t="s">
        <v>5</v>
      </c>
      <c r="B19" s="58"/>
      <c r="C19" s="58"/>
      <c r="D19" s="295">
        <v>1474.843</v>
      </c>
      <c r="E19" s="295">
        <v>1594.8952202</v>
      </c>
      <c r="F19" s="295">
        <v>3069.7382202</v>
      </c>
      <c r="G19" s="295">
        <v>2707.14</v>
      </c>
      <c r="H19" s="66">
        <f t="shared" si="0"/>
        <v>108.13999999999999</v>
      </c>
      <c r="I19" s="66"/>
      <c r="J19" s="66"/>
      <c r="K19" s="66">
        <f t="shared" si="1"/>
        <v>113.39414364236795</v>
      </c>
    </row>
    <row r="20" ht="16.5">
      <c r="A20" s="133" t="s">
        <v>243</v>
      </c>
    </row>
    <row r="21" ht="16.5">
      <c r="F21" s="311">
        <f>F16/$F$10*100</f>
        <v>77.75990190648</v>
      </c>
    </row>
    <row r="22" ht="16.5">
      <c r="F22" s="311">
        <f>F17/$F$10*100</f>
        <v>8.34306091594341</v>
      </c>
    </row>
    <row r="23" ht="16.5">
      <c r="F23" s="311">
        <f>F18/$F$10*100</f>
        <v>0.05962655278453179</v>
      </c>
    </row>
    <row r="24" ht="16.5">
      <c r="F24" s="311">
        <f>F19/$F$10*100</f>
        <v>13.837410624792081</v>
      </c>
    </row>
    <row r="25" ht="16.5">
      <c r="F25" s="311">
        <f>F20/$F$10*100</f>
        <v>0</v>
      </c>
    </row>
  </sheetData>
  <sheetProtection/>
  <mergeCells count="12">
    <mergeCell ref="J3:K3"/>
    <mergeCell ref="K5:K8"/>
    <mergeCell ref="D4:D8"/>
    <mergeCell ref="B4:C8"/>
    <mergeCell ref="F4:F8"/>
    <mergeCell ref="I5:J8"/>
    <mergeCell ref="I9:J9"/>
    <mergeCell ref="B9:C9"/>
    <mergeCell ref="E4:E8"/>
    <mergeCell ref="A4:A8"/>
    <mergeCell ref="G4:G8"/>
    <mergeCell ref="H5:H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G69"/>
  <sheetViews>
    <sheetView zoomScalePageLayoutView="0" workbookViewId="0" topLeftCell="A1">
      <pane xSplit="1" ySplit="7" topLeftCell="F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38" sqref="AD38"/>
    </sheetView>
  </sheetViews>
  <sheetFormatPr defaultColWidth="8.72265625" defaultRowHeight="16.5"/>
  <cols>
    <col min="1" max="1" width="36.36328125" style="82" customWidth="1"/>
    <col min="2" max="2" width="6.0859375" style="84" bestFit="1" customWidth="1"/>
    <col min="3" max="4" width="5.90625" style="82" bestFit="1" customWidth="1"/>
    <col min="5" max="5" width="6.90625" style="82" customWidth="1"/>
    <col min="6" max="6" width="8.6328125" style="82" customWidth="1"/>
    <col min="7" max="7" width="6.8125" style="82" customWidth="1"/>
    <col min="8" max="8" width="8.36328125" style="82" customWidth="1"/>
    <col min="9" max="9" width="7.36328125" style="82" customWidth="1"/>
    <col min="10" max="10" width="8.36328125" style="82" customWidth="1"/>
    <col min="11" max="11" width="5.453125" style="82" customWidth="1"/>
    <col min="12" max="12" width="6.453125" style="82" bestFit="1" customWidth="1"/>
    <col min="13" max="13" width="4.18359375" style="82" hidden="1" customWidth="1"/>
    <col min="14" max="14" width="5.8125" style="82" hidden="1" customWidth="1"/>
    <col min="15" max="15" width="6.36328125" style="82" customWidth="1"/>
    <col min="16" max="16" width="6.453125" style="82" customWidth="1"/>
    <col min="17" max="18" width="7.99609375" style="164" hidden="1" customWidth="1"/>
    <col min="19" max="19" width="6.99609375" style="153" hidden="1" customWidth="1"/>
    <col min="20" max="20" width="8.8125" style="153" hidden="1" customWidth="1"/>
    <col min="21" max="21" width="6.8125" style="153" hidden="1" customWidth="1"/>
    <col min="22" max="22" width="5.6328125" style="153" hidden="1" customWidth="1"/>
    <col min="23" max="23" width="0" style="82" hidden="1" customWidth="1"/>
    <col min="24" max="24" width="11.99609375" style="82" hidden="1" customWidth="1"/>
    <col min="25" max="25" width="11.8125" style="82" hidden="1" customWidth="1"/>
    <col min="26" max="26" width="10.18359375" style="82" hidden="1" customWidth="1"/>
    <col min="27" max="27" width="13.0859375" style="82" bestFit="1" customWidth="1"/>
    <col min="28" max="16384" width="8.90625" style="82" customWidth="1"/>
  </cols>
  <sheetData>
    <row r="1" spans="1:6" ht="16.5">
      <c r="A1" s="81" t="s">
        <v>7</v>
      </c>
      <c r="B1" s="86"/>
      <c r="C1" s="81"/>
      <c r="D1" s="81"/>
      <c r="E1" s="81"/>
      <c r="F1" s="81"/>
    </row>
    <row r="2" spans="1:27" ht="18.75">
      <c r="A2" s="353" t="s">
        <v>278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83"/>
      <c r="Y2" s="220"/>
      <c r="Z2" s="220"/>
      <c r="AA2" s="220"/>
    </row>
    <row r="3" spans="10:27" ht="16.5">
      <c r="J3" s="159"/>
      <c r="Y3" s="220"/>
      <c r="Z3" s="220"/>
      <c r="AA3" s="220"/>
    </row>
    <row r="4" spans="1:27" s="96" customFormat="1" ht="30" customHeight="1">
      <c r="A4" s="356" t="s">
        <v>13</v>
      </c>
      <c r="B4" s="356" t="s">
        <v>33</v>
      </c>
      <c r="C4" s="361" t="s">
        <v>242</v>
      </c>
      <c r="D4" s="362"/>
      <c r="E4" s="350" t="s">
        <v>279</v>
      </c>
      <c r="F4" s="350"/>
      <c r="G4" s="350" t="s">
        <v>280</v>
      </c>
      <c r="H4" s="350"/>
      <c r="I4" s="350" t="s">
        <v>281</v>
      </c>
      <c r="J4" s="350"/>
      <c r="K4" s="347" t="s">
        <v>9</v>
      </c>
      <c r="L4" s="348"/>
      <c r="M4" s="348"/>
      <c r="N4" s="348"/>
      <c r="O4" s="348"/>
      <c r="P4" s="349"/>
      <c r="Q4" s="165"/>
      <c r="R4" s="165"/>
      <c r="S4" s="154"/>
      <c r="T4" s="154"/>
      <c r="U4" s="154"/>
      <c r="V4" s="154"/>
      <c r="Y4" s="300"/>
      <c r="Z4" s="301"/>
      <c r="AA4" s="220"/>
    </row>
    <row r="5" spans="1:27" s="96" customFormat="1" ht="36" customHeight="1">
      <c r="A5" s="357"/>
      <c r="B5" s="357"/>
      <c r="C5" s="363"/>
      <c r="D5" s="364"/>
      <c r="E5" s="354" t="s">
        <v>143</v>
      </c>
      <c r="F5" s="354" t="s">
        <v>154</v>
      </c>
      <c r="G5" s="354" t="s">
        <v>143</v>
      </c>
      <c r="H5" s="354" t="s">
        <v>154</v>
      </c>
      <c r="I5" s="354" t="s">
        <v>143</v>
      </c>
      <c r="J5" s="354" t="s">
        <v>154</v>
      </c>
      <c r="K5" s="351" t="s">
        <v>282</v>
      </c>
      <c r="L5" s="352"/>
      <c r="M5" s="351" t="s">
        <v>218</v>
      </c>
      <c r="N5" s="352"/>
      <c r="O5" s="351" t="s">
        <v>283</v>
      </c>
      <c r="P5" s="352"/>
      <c r="Q5" s="164" t="s">
        <v>219</v>
      </c>
      <c r="R5" s="164"/>
      <c r="S5" s="158" t="s">
        <v>229</v>
      </c>
      <c r="T5" s="154"/>
      <c r="U5" s="157"/>
      <c r="V5" s="155"/>
      <c r="Y5" s="303" t="s">
        <v>284</v>
      </c>
      <c r="Z5" s="302"/>
      <c r="AA5" s="222"/>
    </row>
    <row r="6" spans="1:27" s="85" customFormat="1" ht="16.5">
      <c r="A6" s="358"/>
      <c r="B6" s="358"/>
      <c r="C6" s="365"/>
      <c r="D6" s="366"/>
      <c r="E6" s="355"/>
      <c r="F6" s="355"/>
      <c r="G6" s="355"/>
      <c r="H6" s="355"/>
      <c r="I6" s="355"/>
      <c r="J6" s="355"/>
      <c r="K6" s="138" t="s">
        <v>143</v>
      </c>
      <c r="L6" s="138" t="s">
        <v>154</v>
      </c>
      <c r="M6" s="138" t="s">
        <v>143</v>
      </c>
      <c r="N6" s="138" t="s">
        <v>154</v>
      </c>
      <c r="O6" s="138" t="s">
        <v>143</v>
      </c>
      <c r="P6" s="138" t="s">
        <v>154</v>
      </c>
      <c r="Q6" s="166"/>
      <c r="R6" s="166"/>
      <c r="S6" s="156"/>
      <c r="T6" s="154"/>
      <c r="U6" s="154"/>
      <c r="V6" s="154"/>
      <c r="W6" s="85" t="s">
        <v>244</v>
      </c>
      <c r="Y6" s="222"/>
      <c r="Z6" s="221"/>
      <c r="AA6" s="222"/>
    </row>
    <row r="7" spans="1:27" s="85" customFormat="1" ht="16.5">
      <c r="A7" s="45" t="s">
        <v>10</v>
      </c>
      <c r="B7" s="45" t="s">
        <v>11</v>
      </c>
      <c r="C7" s="359">
        <v>1</v>
      </c>
      <c r="D7" s="360"/>
      <c r="E7" s="359">
        <v>2</v>
      </c>
      <c r="F7" s="360"/>
      <c r="G7" s="359">
        <v>3</v>
      </c>
      <c r="H7" s="360"/>
      <c r="I7" s="359">
        <v>4</v>
      </c>
      <c r="J7" s="360"/>
      <c r="K7" s="359">
        <v>4</v>
      </c>
      <c r="L7" s="360"/>
      <c r="M7" s="359">
        <v>8</v>
      </c>
      <c r="N7" s="360"/>
      <c r="O7" s="359">
        <v>5</v>
      </c>
      <c r="P7" s="360"/>
      <c r="Q7" s="165"/>
      <c r="R7" s="165"/>
      <c r="S7" s="154"/>
      <c r="T7" s="154"/>
      <c r="U7" s="154"/>
      <c r="V7" s="154"/>
      <c r="Y7" s="225"/>
      <c r="Z7" s="223"/>
      <c r="AA7" s="223"/>
    </row>
    <row r="8" spans="1:27" ht="21" customHeight="1">
      <c r="A8" s="236" t="s">
        <v>155</v>
      </c>
      <c r="B8" s="237"/>
      <c r="C8" s="238"/>
      <c r="D8" s="239"/>
      <c r="E8" s="92"/>
      <c r="F8" s="170"/>
      <c r="G8" s="170"/>
      <c r="H8" s="170"/>
      <c r="I8" s="160"/>
      <c r="J8" s="161"/>
      <c r="K8" s="91"/>
      <c r="L8" s="91"/>
      <c r="M8" s="91"/>
      <c r="N8" s="91"/>
      <c r="O8" s="91"/>
      <c r="P8" s="91"/>
      <c r="Q8" s="167"/>
      <c r="R8" s="167"/>
      <c r="S8" s="162"/>
      <c r="Y8" s="220"/>
      <c r="Z8" s="220"/>
      <c r="AA8" s="220"/>
    </row>
    <row r="9" spans="1:29" ht="21" customHeight="1">
      <c r="A9" s="240" t="s">
        <v>215</v>
      </c>
      <c r="B9" s="241" t="s">
        <v>165</v>
      </c>
      <c r="C9" s="171">
        <v>15800</v>
      </c>
      <c r="D9" s="171">
        <v>16200</v>
      </c>
      <c r="E9" s="171"/>
      <c r="F9" s="204">
        <f>1212373/1000</f>
        <v>1212.373</v>
      </c>
      <c r="G9" s="172"/>
      <c r="H9" s="172">
        <f>1052340/1000</f>
        <v>1052.34</v>
      </c>
      <c r="I9" s="172"/>
      <c r="J9" s="172">
        <f>2264713/1000</f>
        <v>2264.713</v>
      </c>
      <c r="K9" s="172"/>
      <c r="L9" s="172">
        <f>H9/F9*100</f>
        <v>86.80001946595642</v>
      </c>
      <c r="M9" s="172"/>
      <c r="N9" s="172"/>
      <c r="O9" s="172"/>
      <c r="P9" s="172">
        <v>110.73703491274625</v>
      </c>
      <c r="Q9" s="173">
        <v>9793.710000000001</v>
      </c>
      <c r="R9" s="173">
        <f>H9/Q9*100</f>
        <v>10.74505983942755</v>
      </c>
      <c r="S9" s="174"/>
      <c r="T9" s="175"/>
      <c r="U9" s="176"/>
      <c r="V9" s="177"/>
      <c r="W9" s="85">
        <f>H9/P9*100</f>
        <v>950.3053796132225</v>
      </c>
      <c r="Y9" s="297">
        <f>J9/P9*100</f>
        <v>2045.1270000000002</v>
      </c>
      <c r="Z9" s="299">
        <f>J9/Y9*100</f>
        <v>110.73703491274625</v>
      </c>
      <c r="AA9" s="220">
        <v>2123</v>
      </c>
      <c r="AB9" s="82">
        <f>J9/1.1074</f>
        <v>2045.0722412858952</v>
      </c>
      <c r="AC9" s="82">
        <f>J9/AB9*100</f>
        <v>110.74</v>
      </c>
    </row>
    <row r="10" spans="1:28" s="93" customFormat="1" ht="21" customHeight="1">
      <c r="A10" s="242" t="s">
        <v>156</v>
      </c>
      <c r="B10" s="243" t="s">
        <v>165</v>
      </c>
      <c r="C10" s="178"/>
      <c r="D10" s="178"/>
      <c r="E10" s="178"/>
      <c r="F10" s="179">
        <f>208937/1000</f>
        <v>208.937</v>
      </c>
      <c r="G10" s="179"/>
      <c r="H10" s="179">
        <f>170465/1000</f>
        <v>170.465</v>
      </c>
      <c r="I10" s="179"/>
      <c r="J10" s="179">
        <f>379402/1000</f>
        <v>379.402</v>
      </c>
      <c r="K10" s="172"/>
      <c r="L10" s="184">
        <f aca="true" t="shared" si="0" ref="L10:L67">H10/F10*100</f>
        <v>81.58679410540019</v>
      </c>
      <c r="M10" s="179"/>
      <c r="N10" s="184"/>
      <c r="O10" s="179"/>
      <c r="P10" s="184">
        <v>93.96045954694155</v>
      </c>
      <c r="Q10" s="173">
        <v>1645.4700000000012</v>
      </c>
      <c r="R10" s="173">
        <f>H10/Q10*100</f>
        <v>10.359654080597027</v>
      </c>
      <c r="S10" s="180"/>
      <c r="T10" s="175"/>
      <c r="U10" s="176"/>
      <c r="V10" s="177"/>
      <c r="W10" s="181">
        <f>W9-W13</f>
        <v>182.5514394144967</v>
      </c>
      <c r="X10" s="203">
        <f>H10/W10*100</f>
        <v>93.37915962029007</v>
      </c>
      <c r="Y10" s="298">
        <f>Y9-Y13</f>
        <v>403.7890000000002</v>
      </c>
      <c r="Z10" s="299">
        <f>J10/Y10*100</f>
        <v>93.96045954694155</v>
      </c>
      <c r="AA10" s="224"/>
      <c r="AB10" s="93">
        <f>AA9/AB9*100</f>
        <v>103.81051373838537</v>
      </c>
    </row>
    <row r="11" spans="1:27" ht="21" customHeight="1" hidden="1">
      <c r="A11" s="244" t="s">
        <v>158</v>
      </c>
      <c r="B11" s="245" t="s">
        <v>165</v>
      </c>
      <c r="C11" s="182"/>
      <c r="D11" s="182"/>
      <c r="E11" s="182"/>
      <c r="F11" s="183"/>
      <c r="G11" s="183"/>
      <c r="H11" s="183"/>
      <c r="I11" s="183"/>
      <c r="J11" s="183"/>
      <c r="K11" s="172"/>
      <c r="L11" s="184" t="e">
        <f t="shared" si="0"/>
        <v>#DIV/0!</v>
      </c>
      <c r="M11" s="183"/>
      <c r="N11" s="184"/>
      <c r="O11" s="183"/>
      <c r="P11" s="184"/>
      <c r="Q11" s="173"/>
      <c r="R11" s="173" t="e">
        <f>H11/Q11*100</f>
        <v>#DIV/0!</v>
      </c>
      <c r="S11" s="174"/>
      <c r="T11" s="176"/>
      <c r="U11" s="176"/>
      <c r="V11" s="177"/>
      <c r="W11" s="85"/>
      <c r="Y11" s="220"/>
      <c r="Z11" s="299" t="e">
        <f>J11/Y11*100</f>
        <v>#DIV/0!</v>
      </c>
      <c r="AA11" s="220"/>
    </row>
    <row r="12" spans="1:27" ht="21" customHeight="1" hidden="1">
      <c r="A12" s="244" t="s">
        <v>157</v>
      </c>
      <c r="B12" s="245" t="s">
        <v>165</v>
      </c>
      <c r="C12" s="182"/>
      <c r="D12" s="182"/>
      <c r="E12" s="182"/>
      <c r="F12" s="183"/>
      <c r="G12" s="183"/>
      <c r="H12" s="183"/>
      <c r="I12" s="183"/>
      <c r="J12" s="183"/>
      <c r="K12" s="172"/>
      <c r="L12" s="184" t="e">
        <f t="shared" si="0"/>
        <v>#DIV/0!</v>
      </c>
      <c r="M12" s="183"/>
      <c r="N12" s="184"/>
      <c r="O12" s="183"/>
      <c r="P12" s="184"/>
      <c r="Q12" s="173"/>
      <c r="R12" s="173" t="e">
        <f>H12/Q12*100</f>
        <v>#DIV/0!</v>
      </c>
      <c r="S12" s="174"/>
      <c r="T12" s="176"/>
      <c r="U12" s="176"/>
      <c r="V12" s="177"/>
      <c r="W12" s="85"/>
      <c r="Y12" s="220"/>
      <c r="Z12" s="299" t="e">
        <f>J12/Y12*100</f>
        <v>#DIV/0!</v>
      </c>
      <c r="AA12" s="220"/>
    </row>
    <row r="13" spans="1:27" ht="21" customHeight="1">
      <c r="A13" s="244" t="s">
        <v>144</v>
      </c>
      <c r="B13" s="245" t="s">
        <v>165</v>
      </c>
      <c r="C13" s="182"/>
      <c r="D13" s="182"/>
      <c r="E13" s="182"/>
      <c r="F13" s="184">
        <f>1003436/1000</f>
        <v>1003.436</v>
      </c>
      <c r="G13" s="184"/>
      <c r="H13" s="184">
        <f>881875/1000</f>
        <v>881.875</v>
      </c>
      <c r="I13" s="184"/>
      <c r="J13" s="184">
        <f>1885311/1000</f>
        <v>1885.311</v>
      </c>
      <c r="K13" s="172"/>
      <c r="L13" s="184">
        <f t="shared" si="0"/>
        <v>87.88552533494911</v>
      </c>
      <c r="M13" s="184"/>
      <c r="N13" s="184"/>
      <c r="O13" s="184"/>
      <c r="P13" s="184">
        <v>114.86427536558588</v>
      </c>
      <c r="Q13" s="173">
        <v>8148.24</v>
      </c>
      <c r="R13" s="173">
        <f>H13/Q13*100</f>
        <v>10.822889360156305</v>
      </c>
      <c r="S13" s="174"/>
      <c r="T13" s="176"/>
      <c r="U13" s="176"/>
      <c r="V13" s="177"/>
      <c r="W13" s="85">
        <f>H13/P13*100</f>
        <v>767.7539401987258</v>
      </c>
      <c r="Y13" s="297">
        <f>J13/P13*100</f>
        <v>1641.338</v>
      </c>
      <c r="Z13" s="299">
        <f>J13/Y13*100</f>
        <v>114.86427536558588</v>
      </c>
      <c r="AA13" s="220"/>
    </row>
    <row r="14" spans="1:33" ht="21" customHeight="1">
      <c r="A14" s="240" t="s">
        <v>216</v>
      </c>
      <c r="B14" s="246"/>
      <c r="C14" s="182"/>
      <c r="D14" s="182"/>
      <c r="E14" s="182"/>
      <c r="F14" s="296"/>
      <c r="G14" s="296"/>
      <c r="H14" s="296"/>
      <c r="I14" s="296"/>
      <c r="J14" s="296"/>
      <c r="K14" s="264"/>
      <c r="L14" s="172"/>
      <c r="M14" s="214"/>
      <c r="N14" s="214"/>
      <c r="O14" s="214"/>
      <c r="P14" s="214"/>
      <c r="Q14" s="165"/>
      <c r="R14" s="165"/>
      <c r="S14" s="154"/>
      <c r="T14" s="176"/>
      <c r="U14" s="176"/>
      <c r="V14" s="177"/>
      <c r="W14" s="85"/>
      <c r="Y14" s="220"/>
      <c r="Z14" s="220"/>
      <c r="AA14" s="220">
        <v>1.17</v>
      </c>
      <c r="AB14" s="82">
        <v>1.19</v>
      </c>
      <c r="AC14" s="82">
        <f>AA14/AB14*100</f>
        <v>98.31932773109243</v>
      </c>
      <c r="AD14" s="82">
        <f>J9/1000</f>
        <v>2.264713</v>
      </c>
      <c r="AE14" s="82">
        <f>AD14+AA14</f>
        <v>3.434713</v>
      </c>
      <c r="AF14" s="82">
        <v>15.8</v>
      </c>
      <c r="AG14" s="82">
        <f>AE14/AF14*100</f>
        <v>21.73868987341772</v>
      </c>
    </row>
    <row r="15" spans="1:31" s="90" customFormat="1" ht="24" customHeight="1">
      <c r="A15" s="134" t="s">
        <v>226</v>
      </c>
      <c r="B15" s="139" t="s">
        <v>145</v>
      </c>
      <c r="C15" s="182"/>
      <c r="D15" s="182"/>
      <c r="E15" s="97"/>
      <c r="F15" s="152">
        <v>251580</v>
      </c>
      <c r="G15" s="152"/>
      <c r="H15" s="152">
        <v>242271.54</v>
      </c>
      <c r="I15" s="152"/>
      <c r="J15" s="152">
        <v>493851.54000000004</v>
      </c>
      <c r="K15" s="264"/>
      <c r="L15" s="184">
        <f t="shared" si="0"/>
        <v>96.30000000000001</v>
      </c>
      <c r="M15" s="215"/>
      <c r="N15" s="214"/>
      <c r="O15" s="215"/>
      <c r="P15" s="214">
        <v>128.3481359235917</v>
      </c>
      <c r="Q15" s="185">
        <f aca="true" t="shared" si="1" ref="Q15:Q35">H15/P15</f>
        <v>1887.6124554253693</v>
      </c>
      <c r="R15" s="185"/>
      <c r="S15" s="186">
        <f aca="true" t="shared" si="2" ref="S15:S35">H15/F15*100</f>
        <v>96.30000000000001</v>
      </c>
      <c r="T15" s="187"/>
      <c r="U15" s="187"/>
      <c r="V15" s="177"/>
      <c r="W15" s="188"/>
      <c r="AA15" s="90">
        <v>0.94</v>
      </c>
      <c r="AE15" s="90">
        <v>3.085</v>
      </c>
    </row>
    <row r="16" spans="1:31" s="90" customFormat="1" ht="24" customHeight="1">
      <c r="A16" s="134" t="s">
        <v>227</v>
      </c>
      <c r="B16" s="139" t="s">
        <v>145</v>
      </c>
      <c r="C16" s="182"/>
      <c r="D16" s="182"/>
      <c r="E16" s="97"/>
      <c r="F16" s="152">
        <v>148944</v>
      </c>
      <c r="G16" s="152"/>
      <c r="H16" s="152">
        <v>139262.64</v>
      </c>
      <c r="I16" s="152"/>
      <c r="J16" s="152">
        <v>288206.64</v>
      </c>
      <c r="K16" s="264"/>
      <c r="L16" s="184">
        <f t="shared" si="0"/>
        <v>93.5</v>
      </c>
      <c r="M16" s="215"/>
      <c r="N16" s="214"/>
      <c r="O16" s="215"/>
      <c r="P16" s="214">
        <v>109.44902307035034</v>
      </c>
      <c r="Q16" s="185">
        <f t="shared" si="1"/>
        <v>1272.3972868217054</v>
      </c>
      <c r="R16" s="185"/>
      <c r="S16" s="186">
        <f t="shared" si="2"/>
        <v>93.5</v>
      </c>
      <c r="T16" s="187"/>
      <c r="U16" s="187"/>
      <c r="V16" s="177"/>
      <c r="W16" s="188"/>
      <c r="X16" s="219"/>
      <c r="AA16" s="90">
        <f>AA14/AA15*100</f>
        <v>124.46808510638299</v>
      </c>
      <c r="AE16" s="90">
        <f>AE14/AE15*100</f>
        <v>111.33591572123176</v>
      </c>
    </row>
    <row r="17" spans="1:23" s="90" customFormat="1" ht="24" customHeight="1">
      <c r="A17" s="134" t="s">
        <v>228</v>
      </c>
      <c r="B17" s="139" t="s">
        <v>145</v>
      </c>
      <c r="C17" s="182"/>
      <c r="D17" s="182"/>
      <c r="E17" s="97"/>
      <c r="F17" s="152">
        <v>107250</v>
      </c>
      <c r="G17" s="152"/>
      <c r="H17" s="152">
        <v>98884.5</v>
      </c>
      <c r="I17" s="152"/>
      <c r="J17" s="152">
        <v>206134.5</v>
      </c>
      <c r="K17" s="264"/>
      <c r="L17" s="184">
        <f t="shared" si="0"/>
        <v>92.2</v>
      </c>
      <c r="M17" s="215"/>
      <c r="N17" s="214"/>
      <c r="O17" s="215"/>
      <c r="P17" s="214">
        <v>134.6448283745387</v>
      </c>
      <c r="Q17" s="185">
        <f t="shared" si="1"/>
        <v>734.4099375650364</v>
      </c>
      <c r="R17" s="185"/>
      <c r="S17" s="186">
        <f t="shared" si="2"/>
        <v>92.2</v>
      </c>
      <c r="T17" s="187"/>
      <c r="U17" s="187"/>
      <c r="V17" s="177"/>
      <c r="W17" s="188"/>
    </row>
    <row r="18" spans="1:23" s="90" customFormat="1" ht="24" customHeight="1">
      <c r="A18" s="134" t="s">
        <v>225</v>
      </c>
      <c r="B18" s="139" t="s">
        <v>145</v>
      </c>
      <c r="C18" s="182"/>
      <c r="D18" s="182"/>
      <c r="E18" s="98">
        <v>30049</v>
      </c>
      <c r="F18" s="152">
        <v>83036</v>
      </c>
      <c r="G18" s="152">
        <v>26833.756999999998</v>
      </c>
      <c r="H18" s="152">
        <v>74151.14799999999</v>
      </c>
      <c r="I18" s="152">
        <v>56882.757</v>
      </c>
      <c r="J18" s="152">
        <v>157187.148</v>
      </c>
      <c r="K18" s="264">
        <f>G18/E18*100</f>
        <v>89.3</v>
      </c>
      <c r="L18" s="184">
        <f t="shared" si="0"/>
        <v>89.29999999999998</v>
      </c>
      <c r="M18" s="215"/>
      <c r="N18" s="214"/>
      <c r="O18" s="215">
        <v>104.31843639964788</v>
      </c>
      <c r="P18" s="214">
        <v>95.90898152441851</v>
      </c>
      <c r="Q18" s="185">
        <f t="shared" si="1"/>
        <v>773.1408135235076</v>
      </c>
      <c r="R18" s="185"/>
      <c r="S18" s="186">
        <f t="shared" si="2"/>
        <v>89.29999999999998</v>
      </c>
      <c r="T18" s="187"/>
      <c r="U18" s="187"/>
      <c r="V18" s="177"/>
      <c r="W18" s="188"/>
    </row>
    <row r="19" spans="1:23" s="90" customFormat="1" ht="24" customHeight="1">
      <c r="A19" s="136" t="s">
        <v>239</v>
      </c>
      <c r="B19" s="139" t="s">
        <v>145</v>
      </c>
      <c r="C19" s="182"/>
      <c r="D19" s="182"/>
      <c r="E19" s="98"/>
      <c r="F19" s="152">
        <v>73892</v>
      </c>
      <c r="G19" s="152"/>
      <c r="H19" s="152">
        <v>64359.93199999999</v>
      </c>
      <c r="I19" s="152"/>
      <c r="J19" s="152">
        <v>138251.932</v>
      </c>
      <c r="K19" s="264"/>
      <c r="L19" s="184">
        <f t="shared" si="0"/>
        <v>87.1</v>
      </c>
      <c r="M19" s="215"/>
      <c r="N19" s="214"/>
      <c r="O19" s="215"/>
      <c r="P19" s="214">
        <v>99.75678589209822</v>
      </c>
      <c r="Q19" s="185">
        <f t="shared" si="1"/>
        <v>645.1684607161944</v>
      </c>
      <c r="R19" s="185"/>
      <c r="S19" s="186">
        <f t="shared" si="2"/>
        <v>87.1</v>
      </c>
      <c r="T19" s="187"/>
      <c r="U19" s="187"/>
      <c r="V19" s="177"/>
      <c r="W19" s="188"/>
    </row>
    <row r="20" spans="1:23" s="90" customFormat="1" ht="24" customHeight="1">
      <c r="A20" s="136" t="s">
        <v>240</v>
      </c>
      <c r="B20" s="139" t="s">
        <v>145</v>
      </c>
      <c r="C20" s="182"/>
      <c r="D20" s="182"/>
      <c r="E20" s="97"/>
      <c r="F20" s="152">
        <v>51614</v>
      </c>
      <c r="G20" s="152"/>
      <c r="H20" s="152">
        <v>47588.108</v>
      </c>
      <c r="I20" s="152"/>
      <c r="J20" s="152">
        <v>99202.10800000001</v>
      </c>
      <c r="K20" s="264"/>
      <c r="L20" s="184">
        <f t="shared" si="0"/>
        <v>92.2</v>
      </c>
      <c r="M20" s="215"/>
      <c r="N20" s="214"/>
      <c r="O20" s="215"/>
      <c r="P20" s="214">
        <v>91.86656294855767</v>
      </c>
      <c r="Q20" s="185">
        <f t="shared" si="1"/>
        <v>518.0133714880333</v>
      </c>
      <c r="R20" s="185"/>
      <c r="S20" s="186">
        <f t="shared" si="2"/>
        <v>92.2</v>
      </c>
      <c r="T20" s="187"/>
      <c r="U20" s="187"/>
      <c r="V20" s="177"/>
      <c r="W20" s="188"/>
    </row>
    <row r="21" spans="1:23" s="90" customFormat="1" ht="24" customHeight="1">
      <c r="A21" s="135" t="s">
        <v>211</v>
      </c>
      <c r="B21" s="139" t="s">
        <v>12</v>
      </c>
      <c r="C21" s="182"/>
      <c r="D21" s="182"/>
      <c r="E21" s="98">
        <v>28905</v>
      </c>
      <c r="F21" s="98">
        <v>46978</v>
      </c>
      <c r="G21" s="152">
        <v>24887.205</v>
      </c>
      <c r="H21" s="152">
        <v>40448.058000000005</v>
      </c>
      <c r="I21" s="163">
        <v>53792.205</v>
      </c>
      <c r="J21" s="163">
        <v>87426.058</v>
      </c>
      <c r="K21" s="264">
        <f>G21/E21*100</f>
        <v>86.10000000000001</v>
      </c>
      <c r="L21" s="184">
        <f t="shared" si="0"/>
        <v>86.10000000000001</v>
      </c>
      <c r="M21" s="265"/>
      <c r="N21" s="265"/>
      <c r="O21" s="265">
        <v>162.3033672268654</v>
      </c>
      <c r="P21" s="265">
        <v>129.87604248681572</v>
      </c>
      <c r="Q21" s="185">
        <f t="shared" si="1"/>
        <v>311.43586781300377</v>
      </c>
      <c r="R21" s="185"/>
      <c r="S21" s="186">
        <f t="shared" si="2"/>
        <v>86.10000000000001</v>
      </c>
      <c r="T21" s="187"/>
      <c r="U21" s="187"/>
      <c r="V21" s="177"/>
      <c r="W21" s="188"/>
    </row>
    <row r="22" spans="1:23" s="90" customFormat="1" ht="24" customHeight="1">
      <c r="A22" s="134" t="s">
        <v>224</v>
      </c>
      <c r="B22" s="139" t="s">
        <v>145</v>
      </c>
      <c r="C22" s="182"/>
      <c r="D22" s="182"/>
      <c r="E22" s="97"/>
      <c r="F22" s="152">
        <v>43046</v>
      </c>
      <c r="G22" s="152"/>
      <c r="H22" s="152">
        <v>37536.112</v>
      </c>
      <c r="I22" s="152"/>
      <c r="J22" s="152">
        <v>80582.112</v>
      </c>
      <c r="K22" s="266"/>
      <c r="L22" s="184">
        <f t="shared" si="0"/>
        <v>87.2</v>
      </c>
      <c r="M22" s="215"/>
      <c r="N22" s="214"/>
      <c r="O22" s="215"/>
      <c r="P22" s="214">
        <v>103.38727771932975</v>
      </c>
      <c r="Q22" s="185">
        <f t="shared" si="1"/>
        <v>363.06316239316243</v>
      </c>
      <c r="R22" s="185"/>
      <c r="S22" s="186">
        <f t="shared" si="2"/>
        <v>87.2</v>
      </c>
      <c r="T22" s="187"/>
      <c r="U22" s="187"/>
      <c r="V22" s="177"/>
      <c r="W22" s="188"/>
    </row>
    <row r="23" spans="1:23" s="90" customFormat="1" ht="24" customHeight="1">
      <c r="A23" s="136" t="s">
        <v>241</v>
      </c>
      <c r="B23" s="139" t="s">
        <v>145</v>
      </c>
      <c r="C23" s="182"/>
      <c r="D23" s="182"/>
      <c r="E23" s="97"/>
      <c r="F23" s="152">
        <v>31015</v>
      </c>
      <c r="G23" s="152"/>
      <c r="H23" s="152">
        <v>28781.92</v>
      </c>
      <c r="I23" s="152"/>
      <c r="J23" s="152">
        <v>59796.92</v>
      </c>
      <c r="K23" s="266"/>
      <c r="L23" s="184">
        <f t="shared" si="0"/>
        <v>92.8</v>
      </c>
      <c r="M23" s="215"/>
      <c r="N23" s="214"/>
      <c r="O23" s="215"/>
      <c r="P23" s="214">
        <v>97.73932657731285</v>
      </c>
      <c r="Q23" s="185">
        <f t="shared" si="1"/>
        <v>294.4763485477178</v>
      </c>
      <c r="R23" s="185"/>
      <c r="S23" s="186">
        <f t="shared" si="2"/>
        <v>92.8</v>
      </c>
      <c r="T23" s="187"/>
      <c r="U23" s="187"/>
      <c r="V23" s="177"/>
      <c r="W23" s="188"/>
    </row>
    <row r="24" spans="1:23" s="90" customFormat="1" ht="24" customHeight="1">
      <c r="A24" s="134" t="s">
        <v>220</v>
      </c>
      <c r="B24" s="139" t="s">
        <v>145</v>
      </c>
      <c r="C24" s="182"/>
      <c r="D24" s="182"/>
      <c r="E24" s="98"/>
      <c r="F24" s="152">
        <v>20928</v>
      </c>
      <c r="G24" s="152"/>
      <c r="H24" s="152">
        <v>19546.752</v>
      </c>
      <c r="I24" s="152"/>
      <c r="J24" s="152">
        <v>40474.752</v>
      </c>
      <c r="K24" s="266"/>
      <c r="L24" s="184">
        <f t="shared" si="0"/>
        <v>93.4</v>
      </c>
      <c r="M24" s="215"/>
      <c r="N24" s="214"/>
      <c r="O24" s="215"/>
      <c r="P24" s="214">
        <v>105.27962543893874</v>
      </c>
      <c r="Q24" s="185">
        <f t="shared" si="1"/>
        <v>185.66509824198553</v>
      </c>
      <c r="R24" s="185"/>
      <c r="S24" s="186">
        <f t="shared" si="2"/>
        <v>93.4</v>
      </c>
      <c r="T24" s="187"/>
      <c r="U24" s="187"/>
      <c r="V24" s="177"/>
      <c r="W24" s="188"/>
    </row>
    <row r="25" spans="1:23" s="90" customFormat="1" ht="24" customHeight="1">
      <c r="A25" s="134" t="s">
        <v>209</v>
      </c>
      <c r="B25" s="139" t="s">
        <v>145</v>
      </c>
      <c r="C25" s="182"/>
      <c r="D25" s="182"/>
      <c r="E25" s="97"/>
      <c r="F25" s="152">
        <v>20160</v>
      </c>
      <c r="G25" s="152"/>
      <c r="H25" s="152">
        <v>17700.48</v>
      </c>
      <c r="I25" s="152"/>
      <c r="J25" s="152">
        <v>37860.479999999996</v>
      </c>
      <c r="K25" s="266"/>
      <c r="L25" s="184">
        <f t="shared" si="0"/>
        <v>87.8</v>
      </c>
      <c r="M25" s="215"/>
      <c r="N25" s="214"/>
      <c r="O25" s="215"/>
      <c r="P25" s="214">
        <v>92.42829939944338</v>
      </c>
      <c r="Q25" s="185">
        <f t="shared" si="1"/>
        <v>191.5049840255591</v>
      </c>
      <c r="R25" s="185"/>
      <c r="S25" s="186">
        <f t="shared" si="2"/>
        <v>87.8</v>
      </c>
      <c r="T25" s="187"/>
      <c r="U25" s="187"/>
      <c r="V25" s="177"/>
      <c r="W25" s="188"/>
    </row>
    <row r="26" spans="1:23" s="169" customFormat="1" ht="24" customHeight="1">
      <c r="A26" s="135" t="s">
        <v>217</v>
      </c>
      <c r="B26" s="139" t="s">
        <v>12</v>
      </c>
      <c r="C26" s="182"/>
      <c r="D26" s="182"/>
      <c r="E26" s="98">
        <v>2783</v>
      </c>
      <c r="F26" s="98">
        <v>20853</v>
      </c>
      <c r="G26" s="152">
        <v>2482.436</v>
      </c>
      <c r="H26" s="152">
        <v>18600.876</v>
      </c>
      <c r="I26" s="152">
        <v>5265.436</v>
      </c>
      <c r="J26" s="152">
        <v>39453.876000000004</v>
      </c>
      <c r="K26" s="266">
        <f>G26/E26*100</f>
        <v>89.2</v>
      </c>
      <c r="L26" s="184">
        <f t="shared" si="0"/>
        <v>89.2</v>
      </c>
      <c r="M26" s="214"/>
      <c r="N26" s="214"/>
      <c r="O26" s="214">
        <v>97.6165368928439</v>
      </c>
      <c r="P26" s="214">
        <v>105.630039356376</v>
      </c>
      <c r="Q26" s="185">
        <f t="shared" si="1"/>
        <v>176.0945665961945</v>
      </c>
      <c r="R26" s="185"/>
      <c r="S26" s="186">
        <f t="shared" si="2"/>
        <v>89.2</v>
      </c>
      <c r="T26" s="189"/>
      <c r="U26" s="189"/>
      <c r="V26" s="190"/>
      <c r="W26" s="191"/>
    </row>
    <row r="27" spans="1:23" s="90" customFormat="1" ht="24" customHeight="1">
      <c r="A27" s="134" t="s">
        <v>159</v>
      </c>
      <c r="B27" s="139" t="s">
        <v>145</v>
      </c>
      <c r="C27" s="182"/>
      <c r="D27" s="182"/>
      <c r="E27" s="98"/>
      <c r="F27" s="98">
        <v>36820</v>
      </c>
      <c r="G27" s="152"/>
      <c r="H27" s="152">
        <v>32107.04</v>
      </c>
      <c r="I27" s="152"/>
      <c r="J27" s="152">
        <v>68927.04000000001</v>
      </c>
      <c r="K27" s="266"/>
      <c r="L27" s="184">
        <f t="shared" si="0"/>
        <v>87.2</v>
      </c>
      <c r="M27" s="267"/>
      <c r="N27" s="214"/>
      <c r="O27" s="267"/>
      <c r="P27" s="214">
        <v>199.81168831168833</v>
      </c>
      <c r="Q27" s="185">
        <f t="shared" si="1"/>
        <v>160.6864957264957</v>
      </c>
      <c r="R27" s="185"/>
      <c r="S27" s="186">
        <f t="shared" si="2"/>
        <v>87.2</v>
      </c>
      <c r="T27" s="187"/>
      <c r="U27" s="187"/>
      <c r="V27" s="177"/>
      <c r="W27" s="188"/>
    </row>
    <row r="28" spans="1:23" s="90" customFormat="1" ht="24" customHeight="1">
      <c r="A28" s="134" t="s">
        <v>223</v>
      </c>
      <c r="B28" s="139" t="s">
        <v>12</v>
      </c>
      <c r="C28" s="182"/>
      <c r="D28" s="182"/>
      <c r="E28" s="98">
        <v>13768</v>
      </c>
      <c r="F28" s="98">
        <v>17109</v>
      </c>
      <c r="G28" s="152">
        <v>12129.607999999998</v>
      </c>
      <c r="H28" s="152">
        <v>15073.028999999999</v>
      </c>
      <c r="I28" s="152">
        <v>25897.608</v>
      </c>
      <c r="J28" s="152">
        <v>32182.029</v>
      </c>
      <c r="K28" s="266">
        <f>G28/E28*100</f>
        <v>88.1</v>
      </c>
      <c r="L28" s="184">
        <f t="shared" si="0"/>
        <v>88.1</v>
      </c>
      <c r="M28" s="214"/>
      <c r="N28" s="214"/>
      <c r="O28" s="214">
        <v>127.6876442165467</v>
      </c>
      <c r="P28" s="214">
        <v>104.60937784423352</v>
      </c>
      <c r="Q28" s="185">
        <f t="shared" si="1"/>
        <v>144.08869750132908</v>
      </c>
      <c r="R28" s="185"/>
      <c r="S28" s="186">
        <f t="shared" si="2"/>
        <v>88.1</v>
      </c>
      <c r="T28" s="187"/>
      <c r="U28" s="187"/>
      <c r="V28" s="177"/>
      <c r="W28" s="188"/>
    </row>
    <row r="29" spans="1:23" s="90" customFormat="1" ht="24" customHeight="1">
      <c r="A29" s="135" t="s">
        <v>210</v>
      </c>
      <c r="B29" s="263" t="s">
        <v>145</v>
      </c>
      <c r="C29" s="182"/>
      <c r="D29" s="182"/>
      <c r="E29" s="97"/>
      <c r="F29" s="163">
        <v>12989</v>
      </c>
      <c r="G29" s="163"/>
      <c r="H29" s="163">
        <v>11326.408000000001</v>
      </c>
      <c r="I29" s="163"/>
      <c r="J29" s="163">
        <v>24315.408000000003</v>
      </c>
      <c r="K29" s="266"/>
      <c r="L29" s="184">
        <f t="shared" si="0"/>
        <v>87.20000000000002</v>
      </c>
      <c r="M29" s="268"/>
      <c r="N29" s="266"/>
      <c r="O29" s="268"/>
      <c r="P29" s="214">
        <v>99.28303458413296</v>
      </c>
      <c r="Q29" s="185">
        <f t="shared" si="1"/>
        <v>114.08200854700854</v>
      </c>
      <c r="R29" s="185"/>
      <c r="S29" s="186">
        <f t="shared" si="2"/>
        <v>87.20000000000002</v>
      </c>
      <c r="T29" s="187"/>
      <c r="U29" s="187"/>
      <c r="V29" s="177"/>
      <c r="W29" s="188"/>
    </row>
    <row r="30" spans="1:23" s="90" customFormat="1" ht="24" customHeight="1">
      <c r="A30" s="135" t="s">
        <v>160</v>
      </c>
      <c r="B30" s="139" t="s">
        <v>145</v>
      </c>
      <c r="C30" s="182"/>
      <c r="D30" s="182"/>
      <c r="E30" s="97"/>
      <c r="F30" s="98">
        <v>9933</v>
      </c>
      <c r="G30" s="152"/>
      <c r="H30" s="152">
        <v>8681.442000000001</v>
      </c>
      <c r="I30" s="152"/>
      <c r="J30" s="152">
        <v>18614.442000000003</v>
      </c>
      <c r="K30" s="266"/>
      <c r="L30" s="184">
        <f t="shared" si="0"/>
        <v>87.4</v>
      </c>
      <c r="M30" s="215"/>
      <c r="N30" s="214"/>
      <c r="O30" s="215"/>
      <c r="P30" s="214">
        <v>124.59465863453818</v>
      </c>
      <c r="Q30" s="185">
        <f t="shared" si="1"/>
        <v>69.67748132337246</v>
      </c>
      <c r="R30" s="185"/>
      <c r="S30" s="186">
        <f t="shared" si="2"/>
        <v>87.4</v>
      </c>
      <c r="T30" s="187"/>
      <c r="U30" s="187"/>
      <c r="V30" s="177"/>
      <c r="W30" s="188"/>
    </row>
    <row r="31" spans="1:23" s="90" customFormat="1" ht="24" customHeight="1">
      <c r="A31" s="134" t="s">
        <v>161</v>
      </c>
      <c r="B31" s="139" t="s">
        <v>12</v>
      </c>
      <c r="C31" s="182"/>
      <c r="D31" s="182"/>
      <c r="E31" s="98">
        <v>3791</v>
      </c>
      <c r="F31" s="98">
        <v>7047</v>
      </c>
      <c r="G31" s="152">
        <v>3726.553</v>
      </c>
      <c r="H31" s="152">
        <v>6927.201</v>
      </c>
      <c r="I31" s="152">
        <v>7517.553</v>
      </c>
      <c r="J31" s="152">
        <v>13974.201000000001</v>
      </c>
      <c r="K31" s="266">
        <f>G31/E31*100</f>
        <v>98.3</v>
      </c>
      <c r="L31" s="184">
        <f t="shared" si="0"/>
        <v>98.3</v>
      </c>
      <c r="M31" s="215"/>
      <c r="N31" s="214"/>
      <c r="O31" s="215">
        <v>81.40284786139685</v>
      </c>
      <c r="P31" s="214">
        <v>86.91504540365717</v>
      </c>
      <c r="Q31" s="185">
        <f t="shared" si="1"/>
        <v>79.7008270297529</v>
      </c>
      <c r="R31" s="185"/>
      <c r="S31" s="186">
        <f t="shared" si="2"/>
        <v>98.3</v>
      </c>
      <c r="T31" s="187"/>
      <c r="U31" s="192"/>
      <c r="V31" s="177"/>
      <c r="W31" s="188"/>
    </row>
    <row r="32" spans="1:23" s="90" customFormat="1" ht="24" customHeight="1">
      <c r="A32" s="134" t="s">
        <v>221</v>
      </c>
      <c r="B32" s="139" t="s">
        <v>145</v>
      </c>
      <c r="C32" s="182"/>
      <c r="D32" s="182"/>
      <c r="E32" s="97"/>
      <c r="F32" s="98">
        <v>10369</v>
      </c>
      <c r="G32" s="152"/>
      <c r="H32" s="152">
        <v>9155.827</v>
      </c>
      <c r="I32" s="152"/>
      <c r="J32" s="152">
        <v>19524.826999999997</v>
      </c>
      <c r="K32" s="266"/>
      <c r="L32" s="184">
        <f t="shared" si="0"/>
        <v>88.29999999999998</v>
      </c>
      <c r="M32" s="215"/>
      <c r="N32" s="214"/>
      <c r="O32" s="215"/>
      <c r="P32" s="214">
        <v>103.77818114170296</v>
      </c>
      <c r="Q32" s="185">
        <f t="shared" si="1"/>
        <v>88.22497079129052</v>
      </c>
      <c r="R32" s="185"/>
      <c r="S32" s="186">
        <f t="shared" si="2"/>
        <v>88.29999999999998</v>
      </c>
      <c r="T32" s="187"/>
      <c r="U32" s="192"/>
      <c r="V32" s="177"/>
      <c r="W32" s="188"/>
    </row>
    <row r="33" spans="1:23" s="90" customFormat="1" ht="24" customHeight="1">
      <c r="A33" s="134" t="s">
        <v>222</v>
      </c>
      <c r="B33" s="139" t="s">
        <v>145</v>
      </c>
      <c r="C33" s="182"/>
      <c r="D33" s="182"/>
      <c r="E33" s="97"/>
      <c r="F33" s="98">
        <v>8646</v>
      </c>
      <c r="G33" s="152"/>
      <c r="H33" s="152">
        <v>7444.206</v>
      </c>
      <c r="I33" s="152"/>
      <c r="J33" s="152">
        <v>16090.206</v>
      </c>
      <c r="K33" s="266"/>
      <c r="L33" s="184">
        <f t="shared" si="0"/>
        <v>86.1</v>
      </c>
      <c r="M33" s="215"/>
      <c r="N33" s="214"/>
      <c r="O33" s="215"/>
      <c r="P33" s="214">
        <v>107.73489119517912</v>
      </c>
      <c r="Q33" s="185">
        <f t="shared" si="1"/>
        <v>69.09744760881246</v>
      </c>
      <c r="R33" s="185"/>
      <c r="S33" s="186">
        <f t="shared" si="2"/>
        <v>86.1</v>
      </c>
      <c r="T33" s="187"/>
      <c r="U33" s="192"/>
      <c r="V33" s="177"/>
      <c r="W33" s="188"/>
    </row>
    <row r="34" spans="1:23" s="90" customFormat="1" ht="24" customHeight="1">
      <c r="A34" s="135" t="s">
        <v>212</v>
      </c>
      <c r="B34" s="139" t="s">
        <v>12</v>
      </c>
      <c r="C34" s="182"/>
      <c r="D34" s="182"/>
      <c r="E34" s="98">
        <v>689</v>
      </c>
      <c r="F34" s="98">
        <v>6783</v>
      </c>
      <c r="G34" s="152">
        <v>616.655</v>
      </c>
      <c r="H34" s="152">
        <v>6070.785</v>
      </c>
      <c r="I34" s="152">
        <v>1305.655</v>
      </c>
      <c r="J34" s="152">
        <v>12853.785</v>
      </c>
      <c r="K34" s="266">
        <f>G34/E34*100</f>
        <v>89.49999999999999</v>
      </c>
      <c r="L34" s="184">
        <f t="shared" si="0"/>
        <v>89.5</v>
      </c>
      <c r="M34" s="214"/>
      <c r="N34" s="214"/>
      <c r="O34" s="214">
        <v>110.83658743633276</v>
      </c>
      <c r="P34" s="214">
        <v>108.1604257825648</v>
      </c>
      <c r="Q34" s="185">
        <f t="shared" si="1"/>
        <v>56.12759894459102</v>
      </c>
      <c r="R34" s="185"/>
      <c r="S34" s="186">
        <f t="shared" si="2"/>
        <v>89.5</v>
      </c>
      <c r="T34" s="187"/>
      <c r="U34" s="192"/>
      <c r="V34" s="177"/>
      <c r="W34" s="188"/>
    </row>
    <row r="35" spans="1:23" s="90" customFormat="1" ht="24" customHeight="1">
      <c r="A35" s="134" t="s">
        <v>213</v>
      </c>
      <c r="B35" s="139" t="s">
        <v>12</v>
      </c>
      <c r="C35" s="182"/>
      <c r="D35" s="182"/>
      <c r="E35" s="98">
        <v>1827</v>
      </c>
      <c r="F35" s="98">
        <v>2427</v>
      </c>
      <c r="G35" s="152">
        <v>1594.971</v>
      </c>
      <c r="H35" s="152">
        <v>2118.771</v>
      </c>
      <c r="I35" s="152">
        <v>3421.971</v>
      </c>
      <c r="J35" s="152">
        <v>4545.771000000001</v>
      </c>
      <c r="K35" s="266">
        <f>G35/E35*100</f>
        <v>87.3</v>
      </c>
      <c r="L35" s="184">
        <f t="shared" si="0"/>
        <v>87.30000000000001</v>
      </c>
      <c r="M35" s="214"/>
      <c r="N35" s="214"/>
      <c r="O35" s="214">
        <v>80.72590233545648</v>
      </c>
      <c r="P35" s="214">
        <v>68.36773950970073</v>
      </c>
      <c r="Q35" s="185">
        <f t="shared" si="1"/>
        <v>30.990800854244522</v>
      </c>
      <c r="R35" s="185"/>
      <c r="S35" s="186">
        <f t="shared" si="2"/>
        <v>87.30000000000001</v>
      </c>
      <c r="T35" s="187"/>
      <c r="U35" s="192"/>
      <c r="V35" s="177"/>
      <c r="W35" s="188"/>
    </row>
    <row r="36" spans="1:23" s="90" customFormat="1" ht="24" customHeight="1">
      <c r="A36" s="134"/>
      <c r="B36" s="139"/>
      <c r="C36" s="182"/>
      <c r="D36" s="182"/>
      <c r="E36" s="98"/>
      <c r="F36" s="98"/>
      <c r="G36" s="152"/>
      <c r="H36" s="152"/>
      <c r="I36" s="152"/>
      <c r="J36" s="152"/>
      <c r="K36" s="269"/>
      <c r="L36" s="172"/>
      <c r="M36" s="214"/>
      <c r="N36" s="214"/>
      <c r="O36" s="214"/>
      <c r="P36" s="214"/>
      <c r="Q36" s="185"/>
      <c r="R36" s="185"/>
      <c r="S36" s="193"/>
      <c r="T36" s="187"/>
      <c r="U36" s="192"/>
      <c r="V36" s="177"/>
      <c r="W36" s="188"/>
    </row>
    <row r="37" spans="1:29" s="93" customFormat="1" ht="24" customHeight="1">
      <c r="A37" s="247" t="s">
        <v>162</v>
      </c>
      <c r="B37" s="248"/>
      <c r="C37" s="249"/>
      <c r="D37" s="249"/>
      <c r="E37" s="178"/>
      <c r="F37" s="178"/>
      <c r="G37" s="178"/>
      <c r="H37" s="307"/>
      <c r="I37" s="178"/>
      <c r="J37" s="178"/>
      <c r="K37" s="270"/>
      <c r="L37" s="172"/>
      <c r="M37" s="266"/>
      <c r="N37" s="266"/>
      <c r="O37" s="266"/>
      <c r="P37" s="266"/>
      <c r="Q37" s="194"/>
      <c r="R37" s="194"/>
      <c r="S37" s="195"/>
      <c r="T37" s="187"/>
      <c r="U37" s="192"/>
      <c r="V37" s="177"/>
      <c r="W37" s="181"/>
      <c r="AC37" s="93">
        <v>2.977</v>
      </c>
    </row>
    <row r="38" spans="1:30" ht="24" customHeight="1">
      <c r="A38" s="240" t="s">
        <v>164</v>
      </c>
      <c r="B38" s="250" t="s">
        <v>165</v>
      </c>
      <c r="C38" s="171">
        <v>14100</v>
      </c>
      <c r="D38" s="171">
        <v>14300</v>
      </c>
      <c r="E38" s="171"/>
      <c r="F38" s="205">
        <f>1000124/1000</f>
        <v>1000.124</v>
      </c>
      <c r="G38" s="206"/>
      <c r="H38" s="205">
        <f>877109/1000</f>
        <v>877.109</v>
      </c>
      <c r="I38" s="207"/>
      <c r="J38" s="208">
        <f>1877233/1000</f>
        <v>1877.233</v>
      </c>
      <c r="K38" s="308"/>
      <c r="L38" s="172">
        <f t="shared" si="0"/>
        <v>87.70002519687559</v>
      </c>
      <c r="M38" s="210"/>
      <c r="N38" s="209"/>
      <c r="O38" s="210"/>
      <c r="P38" s="209">
        <v>102.79162064798322</v>
      </c>
      <c r="Q38" s="196">
        <f>H38/P38</f>
        <v>8.53288424164182</v>
      </c>
      <c r="R38" s="185"/>
      <c r="S38" s="197"/>
      <c r="T38" s="175"/>
      <c r="U38" s="192"/>
      <c r="V38" s="177"/>
      <c r="W38" s="85">
        <f>H38/P38*100</f>
        <v>853.2884241641821</v>
      </c>
      <c r="Y38" s="304">
        <f>J38/P38*100</f>
        <v>1826.251</v>
      </c>
      <c r="Z38" s="305">
        <f>J38/Y38*100</f>
        <v>102.79162064798322</v>
      </c>
      <c r="AA38" s="82">
        <v>1100</v>
      </c>
      <c r="AB38" s="312">
        <f>AA38+J38</f>
        <v>2977.233</v>
      </c>
      <c r="AC38" s="82">
        <v>14.1</v>
      </c>
      <c r="AD38" s="82">
        <f>AC37/AC38*100</f>
        <v>21.113475177304963</v>
      </c>
    </row>
    <row r="39" spans="1:28" s="93" customFormat="1" ht="24" customHeight="1">
      <c r="A39" s="251" t="s">
        <v>156</v>
      </c>
      <c r="B39" s="243" t="s">
        <v>165</v>
      </c>
      <c r="C39" s="178"/>
      <c r="D39" s="178"/>
      <c r="E39" s="178"/>
      <c r="F39" s="211">
        <f>199089/1000</f>
        <v>199.089</v>
      </c>
      <c r="G39" s="211"/>
      <c r="H39" s="211">
        <f>163285/1000</f>
        <v>163.285</v>
      </c>
      <c r="I39" s="212"/>
      <c r="J39" s="212">
        <f>362374/1000</f>
        <v>362.374</v>
      </c>
      <c r="K39" s="213"/>
      <c r="L39" s="184">
        <f t="shared" si="0"/>
        <v>82.01608325924586</v>
      </c>
      <c r="M39" s="215"/>
      <c r="N39" s="214"/>
      <c r="O39" s="215"/>
      <c r="P39" s="214">
        <v>126.92387173604662</v>
      </c>
      <c r="Q39" s="196">
        <v>919.5700000000006</v>
      </c>
      <c r="R39" s="185">
        <f>H39/Q39*100</f>
        <v>17.756668877845065</v>
      </c>
      <c r="S39" s="197"/>
      <c r="T39" s="175"/>
      <c r="U39" s="192"/>
      <c r="V39" s="177"/>
      <c r="W39" s="85">
        <f>W38-W42</f>
        <v>127.26608630699548</v>
      </c>
      <c r="X39" s="93">
        <f>H39/W39*100</f>
        <v>128.3020518177313</v>
      </c>
      <c r="Y39" s="304">
        <f>Y38-Y42</f>
        <v>285.5050000000001</v>
      </c>
      <c r="Z39" s="305">
        <f>J39/Y39*100</f>
        <v>126.92387173604662</v>
      </c>
      <c r="AA39" s="93">
        <f>AA38/H38*100</f>
        <v>125.41200694554495</v>
      </c>
      <c r="AB39" s="93">
        <v>2911</v>
      </c>
    </row>
    <row r="40" spans="1:26" ht="24" customHeight="1" hidden="1">
      <c r="A40" s="252" t="s">
        <v>158</v>
      </c>
      <c r="B40" s="245" t="s">
        <v>165</v>
      </c>
      <c r="C40" s="182"/>
      <c r="D40" s="182"/>
      <c r="E40" s="182"/>
      <c r="F40" s="216"/>
      <c r="G40" s="216"/>
      <c r="H40" s="216"/>
      <c r="I40" s="216"/>
      <c r="J40" s="216"/>
      <c r="K40" s="217"/>
      <c r="L40" s="184" t="e">
        <f t="shared" si="0"/>
        <v>#DIV/0!</v>
      </c>
      <c r="M40" s="215"/>
      <c r="N40" s="214"/>
      <c r="O40" s="215"/>
      <c r="P40" s="214"/>
      <c r="Q40" s="196"/>
      <c r="R40" s="185" t="e">
        <f>H40/Q40*100</f>
        <v>#DIV/0!</v>
      </c>
      <c r="S40" s="193"/>
      <c r="T40" s="187"/>
      <c r="U40" s="192"/>
      <c r="V40" s="177"/>
      <c r="W40" s="85" t="e">
        <f>H40/P40*100</f>
        <v>#DIV/0!</v>
      </c>
      <c r="Y40" s="304" t="e">
        <f>J40/P40*100</f>
        <v>#DIV/0!</v>
      </c>
      <c r="Z40" s="305" t="e">
        <f>J40/Y40*100</f>
        <v>#DIV/0!</v>
      </c>
    </row>
    <row r="41" spans="1:26" ht="24" customHeight="1" hidden="1">
      <c r="A41" s="252" t="s">
        <v>157</v>
      </c>
      <c r="B41" s="245" t="s">
        <v>165</v>
      </c>
      <c r="C41" s="182"/>
      <c r="D41" s="182"/>
      <c r="E41" s="182"/>
      <c r="F41" s="216"/>
      <c r="G41" s="216"/>
      <c r="H41" s="216"/>
      <c r="I41" s="216"/>
      <c r="J41" s="216"/>
      <c r="K41" s="217"/>
      <c r="L41" s="184" t="e">
        <f t="shared" si="0"/>
        <v>#DIV/0!</v>
      </c>
      <c r="M41" s="215"/>
      <c r="N41" s="214"/>
      <c r="O41" s="215"/>
      <c r="P41" s="214"/>
      <c r="Q41" s="196"/>
      <c r="R41" s="185" t="e">
        <f>H41/Q41*100</f>
        <v>#DIV/0!</v>
      </c>
      <c r="S41" s="193"/>
      <c r="T41" s="187"/>
      <c r="U41" s="192"/>
      <c r="V41" s="177"/>
      <c r="W41" s="85" t="e">
        <f>H41/P41*100</f>
        <v>#DIV/0!</v>
      </c>
      <c r="Y41" s="304" t="e">
        <f>J41/P41*100</f>
        <v>#DIV/0!</v>
      </c>
      <c r="Z41" s="305" t="e">
        <f>J41/Y41*100</f>
        <v>#DIV/0!</v>
      </c>
    </row>
    <row r="42" spans="1:28" s="93" customFormat="1" ht="24" customHeight="1">
      <c r="A42" s="251" t="s">
        <v>144</v>
      </c>
      <c r="B42" s="243" t="s">
        <v>165</v>
      </c>
      <c r="C42" s="178"/>
      <c r="D42" s="178"/>
      <c r="E42" s="178"/>
      <c r="F42" s="218">
        <f>801035/1000</f>
        <v>801.035</v>
      </c>
      <c r="G42" s="212"/>
      <c r="H42" s="218">
        <f>713824/1000</f>
        <v>713.824</v>
      </c>
      <c r="I42" s="212"/>
      <c r="J42" s="218">
        <f>1514859/1000</f>
        <v>1514.859</v>
      </c>
      <c r="K42" s="213"/>
      <c r="L42" s="184">
        <f t="shared" si="0"/>
        <v>89.11271043088004</v>
      </c>
      <c r="M42" s="215"/>
      <c r="N42" s="214"/>
      <c r="O42" s="215"/>
      <c r="P42" s="214">
        <v>98.31983986977737</v>
      </c>
      <c r="Q42" s="198">
        <f>H42/P42</f>
        <v>7.260223378571866</v>
      </c>
      <c r="R42" s="185">
        <f>H42/Q42*100</f>
        <v>9831.983986977737</v>
      </c>
      <c r="S42" s="197"/>
      <c r="T42" s="187"/>
      <c r="U42" s="192">
        <f>889158/P38</f>
        <v>8650.101967406283</v>
      </c>
      <c r="V42" s="177">
        <f>889158/U42*100</f>
        <v>10279.162064798322</v>
      </c>
      <c r="W42" s="85">
        <f>H42/P42*100</f>
        <v>726.0223378571866</v>
      </c>
      <c r="Y42" s="304">
        <f>J42/P42*100</f>
        <v>1540.7459999999999</v>
      </c>
      <c r="Z42" s="305">
        <f>J42/Y42*100</f>
        <v>98.31983986977737</v>
      </c>
      <c r="AB42" s="93">
        <f>AB38/AB39*100</f>
        <v>102.27526623153555</v>
      </c>
    </row>
    <row r="43" spans="1:23" ht="24" customHeight="1">
      <c r="A43" s="240" t="s">
        <v>163</v>
      </c>
      <c r="B43" s="246"/>
      <c r="C43" s="182"/>
      <c r="D43" s="182"/>
      <c r="E43" s="182"/>
      <c r="F43" s="296"/>
      <c r="G43" s="296"/>
      <c r="H43" s="296"/>
      <c r="I43" s="296"/>
      <c r="J43" s="296"/>
      <c r="K43" s="217"/>
      <c r="L43" s="172"/>
      <c r="M43" s="215"/>
      <c r="N43" s="214"/>
      <c r="O43" s="215"/>
      <c r="P43" s="214"/>
      <c r="Q43" s="165"/>
      <c r="R43" s="165"/>
      <c r="S43" s="193"/>
      <c r="T43" s="187"/>
      <c r="U43" s="192">
        <f>U42-U44</f>
        <v>597.55630573084</v>
      </c>
      <c r="V43" s="177">
        <f>97433/U43*100</f>
        <v>16305.241709538112</v>
      </c>
      <c r="W43" s="85"/>
    </row>
    <row r="44" spans="1:23" ht="24" customHeight="1">
      <c r="A44" s="253" t="s">
        <v>230</v>
      </c>
      <c r="B44" s="254" t="s">
        <v>145</v>
      </c>
      <c r="C44" s="182"/>
      <c r="D44" s="182"/>
      <c r="E44" s="199"/>
      <c r="F44" s="271">
        <v>118099</v>
      </c>
      <c r="G44" s="272"/>
      <c r="H44" s="271">
        <v>110068.26800000001</v>
      </c>
      <c r="I44" s="199"/>
      <c r="J44" s="199">
        <v>228167.268</v>
      </c>
      <c r="K44" s="273"/>
      <c r="L44" s="184">
        <f t="shared" si="0"/>
        <v>93.2</v>
      </c>
      <c r="M44" s="215"/>
      <c r="N44" s="214"/>
      <c r="O44" s="215"/>
      <c r="P44" s="214">
        <v>111.12926255497597</v>
      </c>
      <c r="Q44" s="185">
        <f aca="true" t="shared" si="3" ref="Q44:Q65">H44/P44</f>
        <v>990.4526086956522</v>
      </c>
      <c r="R44" s="185">
        <f aca="true" t="shared" si="4" ref="R44:R65">H44/Q44*100</f>
        <v>11112.926255497596</v>
      </c>
      <c r="S44" s="186">
        <f>H44/F44*100</f>
        <v>93.2</v>
      </c>
      <c r="T44" s="187"/>
      <c r="U44" s="192">
        <f>791725/P42</f>
        <v>8052.545661675443</v>
      </c>
      <c r="V44" s="177">
        <f>791725/U44*100</f>
        <v>9831.983986977737</v>
      </c>
      <c r="W44" s="85"/>
    </row>
    <row r="45" spans="1:23" ht="24" customHeight="1">
      <c r="A45" s="255" t="s">
        <v>161</v>
      </c>
      <c r="B45" s="254" t="s">
        <v>12</v>
      </c>
      <c r="C45" s="182"/>
      <c r="D45" s="182"/>
      <c r="E45" s="199">
        <v>47557</v>
      </c>
      <c r="F45" s="271">
        <v>70963</v>
      </c>
      <c r="G45" s="199">
        <v>41612.375</v>
      </c>
      <c r="H45" s="271">
        <v>62092.62500000001</v>
      </c>
      <c r="I45" s="199">
        <v>89169.375</v>
      </c>
      <c r="J45" s="199">
        <v>133055.625</v>
      </c>
      <c r="K45" s="273">
        <f>G45/E45*100</f>
        <v>87.5</v>
      </c>
      <c r="L45" s="184">
        <f t="shared" si="0"/>
        <v>87.50000000000001</v>
      </c>
      <c r="M45" s="215"/>
      <c r="N45" s="214"/>
      <c r="O45" s="215">
        <v>109.5029841215262</v>
      </c>
      <c r="P45" s="214">
        <v>90.67873280039255</v>
      </c>
      <c r="Q45" s="185">
        <f t="shared" si="3"/>
        <v>684.754</v>
      </c>
      <c r="R45" s="185">
        <f t="shared" si="4"/>
        <v>9067.873280039255</v>
      </c>
      <c r="S45" s="186">
        <f>H45/F45*100</f>
        <v>87.50000000000001</v>
      </c>
      <c r="T45" s="187"/>
      <c r="U45" s="192"/>
      <c r="V45" s="177"/>
      <c r="W45" s="85"/>
    </row>
    <row r="46" spans="1:23" ht="24" customHeight="1">
      <c r="A46" s="253" t="s">
        <v>233</v>
      </c>
      <c r="B46" s="254" t="s">
        <v>145</v>
      </c>
      <c r="C46" s="182"/>
      <c r="D46" s="182"/>
      <c r="E46" s="199"/>
      <c r="F46" s="271">
        <v>71015</v>
      </c>
      <c r="G46" s="274"/>
      <c r="H46" s="271">
        <v>63558.425</v>
      </c>
      <c r="I46" s="275"/>
      <c r="J46" s="199">
        <v>134573.425</v>
      </c>
      <c r="K46" s="273"/>
      <c r="L46" s="184">
        <f t="shared" si="0"/>
        <v>89.5</v>
      </c>
      <c r="M46" s="215"/>
      <c r="N46" s="214"/>
      <c r="O46" s="215"/>
      <c r="P46" s="214">
        <v>100.7271036361731</v>
      </c>
      <c r="Q46" s="185">
        <f t="shared" si="3"/>
        <v>630.9962532981532</v>
      </c>
      <c r="R46" s="185">
        <f t="shared" si="4"/>
        <v>10072.710363617309</v>
      </c>
      <c r="S46" s="186">
        <f>H46/F46*100</f>
        <v>89.5</v>
      </c>
      <c r="T46" s="187"/>
      <c r="U46" s="192"/>
      <c r="V46" s="177"/>
      <c r="W46" s="85"/>
    </row>
    <row r="47" spans="1:23" ht="24" customHeight="1">
      <c r="A47" s="253" t="s">
        <v>231</v>
      </c>
      <c r="B47" s="254" t="s">
        <v>12</v>
      </c>
      <c r="C47" s="182"/>
      <c r="D47" s="182"/>
      <c r="E47" s="226">
        <v>92841</v>
      </c>
      <c r="F47" s="271">
        <v>69268</v>
      </c>
      <c r="G47" s="199">
        <v>80307.465</v>
      </c>
      <c r="H47" s="271">
        <v>59916.82</v>
      </c>
      <c r="I47" s="199">
        <v>173148.465</v>
      </c>
      <c r="J47" s="199">
        <v>129184.82</v>
      </c>
      <c r="K47" s="273">
        <f>G47/E47*100</f>
        <v>86.5</v>
      </c>
      <c r="L47" s="184">
        <f t="shared" si="0"/>
        <v>86.5</v>
      </c>
      <c r="M47" s="215"/>
      <c r="N47" s="214"/>
      <c r="O47" s="215">
        <v>100.03146556206455</v>
      </c>
      <c r="P47" s="214">
        <v>82.49244581806107</v>
      </c>
      <c r="Q47" s="185">
        <f t="shared" si="3"/>
        <v>726.3309919571045</v>
      </c>
      <c r="R47" s="185">
        <f t="shared" si="4"/>
        <v>8249.244581806108</v>
      </c>
      <c r="S47" s="186" t="e">
        <f>H47/#REF!*100</f>
        <v>#REF!</v>
      </c>
      <c r="T47" s="187"/>
      <c r="U47" s="192"/>
      <c r="V47" s="177"/>
      <c r="W47" s="85"/>
    </row>
    <row r="48" spans="1:23" ht="24" customHeight="1">
      <c r="A48" s="255" t="s">
        <v>245</v>
      </c>
      <c r="B48" s="254" t="s">
        <v>145</v>
      </c>
      <c r="C48" s="182"/>
      <c r="D48" s="182"/>
      <c r="E48" s="199"/>
      <c r="F48" s="271">
        <v>36657</v>
      </c>
      <c r="G48" s="274"/>
      <c r="H48" s="271">
        <v>32917.986000000004</v>
      </c>
      <c r="I48" s="275"/>
      <c r="J48" s="199">
        <v>69574.986</v>
      </c>
      <c r="K48" s="273"/>
      <c r="L48" s="184">
        <f t="shared" si="0"/>
        <v>89.80000000000001</v>
      </c>
      <c r="M48" s="215"/>
      <c r="N48" s="214"/>
      <c r="O48" s="215"/>
      <c r="P48" s="214">
        <v>90.78511163015254</v>
      </c>
      <c r="Q48" s="185">
        <f t="shared" si="3"/>
        <v>362.5923393045311</v>
      </c>
      <c r="R48" s="185">
        <f t="shared" si="4"/>
        <v>9078.511163015255</v>
      </c>
      <c r="S48" s="186">
        <f aca="true" t="shared" si="5" ref="S48:S65">H48/F48*100</f>
        <v>89.80000000000001</v>
      </c>
      <c r="T48" s="187"/>
      <c r="U48" s="192"/>
      <c r="V48" s="177"/>
      <c r="W48" s="85"/>
    </row>
    <row r="49" spans="1:23" ht="24" customHeight="1">
      <c r="A49" s="255" t="s">
        <v>160</v>
      </c>
      <c r="B49" s="254" t="s">
        <v>145</v>
      </c>
      <c r="C49" s="182"/>
      <c r="D49" s="182"/>
      <c r="E49" s="276"/>
      <c r="F49" s="199">
        <v>59479</v>
      </c>
      <c r="G49" s="272"/>
      <c r="H49" s="271">
        <v>52757.873</v>
      </c>
      <c r="I49" s="199"/>
      <c r="J49" s="199">
        <v>112236.87299999999</v>
      </c>
      <c r="K49" s="273"/>
      <c r="L49" s="184">
        <f t="shared" si="0"/>
        <v>88.7</v>
      </c>
      <c r="M49" s="215"/>
      <c r="N49" s="214"/>
      <c r="O49" s="215"/>
      <c r="P49" s="214">
        <v>101.22738284209387</v>
      </c>
      <c r="Q49" s="185">
        <f t="shared" si="3"/>
        <v>521.1818335983041</v>
      </c>
      <c r="R49" s="185">
        <f t="shared" si="4"/>
        <v>10122.738284209387</v>
      </c>
      <c r="S49" s="186">
        <f t="shared" si="5"/>
        <v>88.7</v>
      </c>
      <c r="T49" s="187"/>
      <c r="U49" s="192"/>
      <c r="V49" s="177"/>
      <c r="W49" s="85"/>
    </row>
    <row r="50" spans="1:23" ht="24" customHeight="1">
      <c r="A50" s="256" t="s">
        <v>220</v>
      </c>
      <c r="B50" s="254" t="s">
        <v>145</v>
      </c>
      <c r="C50" s="182"/>
      <c r="D50" s="182"/>
      <c r="E50" s="199"/>
      <c r="F50" s="271">
        <v>57163</v>
      </c>
      <c r="G50" s="272"/>
      <c r="H50" s="271">
        <v>50360.602999999996</v>
      </c>
      <c r="I50" s="275"/>
      <c r="J50" s="199">
        <v>107523.603</v>
      </c>
      <c r="K50" s="273"/>
      <c r="L50" s="184">
        <f t="shared" si="0"/>
        <v>88.1</v>
      </c>
      <c r="M50" s="215"/>
      <c r="N50" s="214"/>
      <c r="O50" s="215"/>
      <c r="P50" s="214">
        <v>108.54501155876801</v>
      </c>
      <c r="Q50" s="185">
        <f t="shared" si="3"/>
        <v>463.96054758107385</v>
      </c>
      <c r="R50" s="185">
        <f t="shared" si="4"/>
        <v>10854.501155876802</v>
      </c>
      <c r="S50" s="186">
        <f t="shared" si="5"/>
        <v>88.1</v>
      </c>
      <c r="T50" s="187"/>
      <c r="U50" s="192"/>
      <c r="V50" s="177"/>
      <c r="W50" s="85"/>
    </row>
    <row r="51" spans="1:23" ht="24" customHeight="1">
      <c r="A51" s="253" t="s">
        <v>232</v>
      </c>
      <c r="B51" s="254" t="s">
        <v>12</v>
      </c>
      <c r="C51" s="182"/>
      <c r="D51" s="182"/>
      <c r="E51" s="199">
        <v>16902</v>
      </c>
      <c r="F51" s="271">
        <v>52216</v>
      </c>
      <c r="G51" s="199">
        <v>14113.17</v>
      </c>
      <c r="H51" s="271">
        <v>43600.36</v>
      </c>
      <c r="I51" s="199">
        <v>31015.17</v>
      </c>
      <c r="J51" s="199">
        <v>95816.36</v>
      </c>
      <c r="K51" s="273">
        <f>G51/E51*100</f>
        <v>83.5</v>
      </c>
      <c r="L51" s="184">
        <f t="shared" si="0"/>
        <v>83.5</v>
      </c>
      <c r="M51" s="215"/>
      <c r="N51" s="214"/>
      <c r="O51" s="215">
        <v>130.09173272933182</v>
      </c>
      <c r="P51" s="214">
        <v>96.25238329633238</v>
      </c>
      <c r="Q51" s="185">
        <f t="shared" si="3"/>
        <v>452.9795367847412</v>
      </c>
      <c r="R51" s="185">
        <f t="shared" si="4"/>
        <v>9625.23832963324</v>
      </c>
      <c r="S51" s="186">
        <f t="shared" si="5"/>
        <v>83.5</v>
      </c>
      <c r="T51" s="187"/>
      <c r="U51" s="192"/>
      <c r="V51" s="177"/>
      <c r="W51" s="85"/>
    </row>
    <row r="52" spans="1:23" ht="24" customHeight="1">
      <c r="A52" s="255" t="s">
        <v>214</v>
      </c>
      <c r="B52" s="254" t="s">
        <v>12</v>
      </c>
      <c r="C52" s="182"/>
      <c r="D52" s="182"/>
      <c r="E52" s="199">
        <v>158608</v>
      </c>
      <c r="F52" s="271">
        <v>31992</v>
      </c>
      <c r="G52" s="199">
        <v>141954.16</v>
      </c>
      <c r="H52" s="271">
        <v>28632.84</v>
      </c>
      <c r="I52" s="199">
        <v>300562.16000000003</v>
      </c>
      <c r="J52" s="199">
        <v>60624.84</v>
      </c>
      <c r="K52" s="273">
        <f>G52/E52*100</f>
        <v>89.5</v>
      </c>
      <c r="L52" s="184">
        <f t="shared" si="0"/>
        <v>89.5</v>
      </c>
      <c r="M52" s="214"/>
      <c r="N52" s="214"/>
      <c r="O52" s="214">
        <v>87.28087303477156</v>
      </c>
      <c r="P52" s="214">
        <v>73.9029902600173</v>
      </c>
      <c r="Q52" s="185">
        <f t="shared" si="3"/>
        <v>387.4381794195251</v>
      </c>
      <c r="R52" s="185">
        <f t="shared" si="4"/>
        <v>7390.29902600173</v>
      </c>
      <c r="S52" s="186">
        <f t="shared" si="5"/>
        <v>89.5</v>
      </c>
      <c r="T52" s="187"/>
      <c r="U52" s="192"/>
      <c r="V52" s="177"/>
      <c r="W52" s="85"/>
    </row>
    <row r="53" spans="1:23" ht="24" customHeight="1">
      <c r="A53" s="255" t="s">
        <v>168</v>
      </c>
      <c r="B53" s="254" t="s">
        <v>145</v>
      </c>
      <c r="C53" s="182"/>
      <c r="D53" s="182"/>
      <c r="E53" s="199"/>
      <c r="F53" s="271">
        <v>36788</v>
      </c>
      <c r="G53" s="272"/>
      <c r="H53" s="271">
        <v>32189.5</v>
      </c>
      <c r="I53" s="199"/>
      <c r="J53" s="199">
        <v>68977.5</v>
      </c>
      <c r="K53" s="273"/>
      <c r="L53" s="184">
        <f t="shared" si="0"/>
        <v>87.5</v>
      </c>
      <c r="M53" s="215"/>
      <c r="N53" s="214"/>
      <c r="O53" s="215"/>
      <c r="P53" s="214">
        <v>96.7453505007153</v>
      </c>
      <c r="Q53" s="185">
        <f t="shared" si="3"/>
        <v>332.724</v>
      </c>
      <c r="R53" s="185">
        <f t="shared" si="4"/>
        <v>9674.53505007153</v>
      </c>
      <c r="S53" s="186">
        <f t="shared" si="5"/>
        <v>87.5</v>
      </c>
      <c r="T53" s="187"/>
      <c r="U53" s="192"/>
      <c r="V53" s="177"/>
      <c r="W53" s="85"/>
    </row>
    <row r="54" spans="1:23" ht="24" customHeight="1">
      <c r="A54" s="253" t="s">
        <v>225</v>
      </c>
      <c r="B54" s="254" t="s">
        <v>12</v>
      </c>
      <c r="C54" s="182"/>
      <c r="D54" s="182"/>
      <c r="E54" s="199">
        <v>18659</v>
      </c>
      <c r="F54" s="271">
        <v>31844</v>
      </c>
      <c r="G54" s="199">
        <v>17054.326</v>
      </c>
      <c r="H54" s="271">
        <v>29105.416</v>
      </c>
      <c r="I54" s="199">
        <v>35713.326</v>
      </c>
      <c r="J54" s="199">
        <v>60949.416</v>
      </c>
      <c r="K54" s="273">
        <f>G54/E54*100</f>
        <v>91.4</v>
      </c>
      <c r="L54" s="184">
        <f t="shared" si="0"/>
        <v>91.4</v>
      </c>
      <c r="M54" s="215"/>
      <c r="N54" s="214"/>
      <c r="O54" s="215">
        <v>109.80606936416186</v>
      </c>
      <c r="P54" s="214">
        <v>92.90503018108652</v>
      </c>
      <c r="Q54" s="185">
        <f t="shared" si="3"/>
        <v>313.28137931034485</v>
      </c>
      <c r="R54" s="185">
        <f t="shared" si="4"/>
        <v>9290.503018108651</v>
      </c>
      <c r="S54" s="186">
        <f t="shared" si="5"/>
        <v>91.4</v>
      </c>
      <c r="T54" s="187"/>
      <c r="U54" s="192"/>
      <c r="V54" s="177"/>
      <c r="W54" s="85"/>
    </row>
    <row r="55" spans="1:23" ht="24" customHeight="1">
      <c r="A55" s="137" t="s">
        <v>241</v>
      </c>
      <c r="B55" s="254" t="s">
        <v>145</v>
      </c>
      <c r="C55" s="182"/>
      <c r="D55" s="182"/>
      <c r="E55" s="199"/>
      <c r="F55" s="271">
        <v>29571</v>
      </c>
      <c r="G55" s="272"/>
      <c r="H55" s="271">
        <v>27294.033</v>
      </c>
      <c r="I55" s="275"/>
      <c r="J55" s="199">
        <v>56865.032999999996</v>
      </c>
      <c r="K55" s="273"/>
      <c r="L55" s="184">
        <f t="shared" si="0"/>
        <v>92.3</v>
      </c>
      <c r="M55" s="215"/>
      <c r="N55" s="214"/>
      <c r="O55" s="215"/>
      <c r="P55" s="214">
        <v>91.61731165818135</v>
      </c>
      <c r="Q55" s="185">
        <f t="shared" si="3"/>
        <v>297.9134893395736</v>
      </c>
      <c r="R55" s="185">
        <f t="shared" si="4"/>
        <v>9161.731165818135</v>
      </c>
      <c r="S55" s="186">
        <f t="shared" si="5"/>
        <v>92.3</v>
      </c>
      <c r="T55" s="187"/>
      <c r="U55" s="192"/>
      <c r="V55" s="177"/>
      <c r="W55" s="85"/>
    </row>
    <row r="56" spans="1:23" ht="24" customHeight="1">
      <c r="A56" s="253" t="s">
        <v>235</v>
      </c>
      <c r="B56" s="254" t="s">
        <v>145</v>
      </c>
      <c r="C56" s="182"/>
      <c r="D56" s="182"/>
      <c r="E56" s="199"/>
      <c r="F56" s="271">
        <v>27578</v>
      </c>
      <c r="G56" s="272"/>
      <c r="H56" s="271">
        <v>24792.622000000003</v>
      </c>
      <c r="I56" s="199"/>
      <c r="J56" s="199">
        <v>52370.622</v>
      </c>
      <c r="K56" s="273"/>
      <c r="L56" s="184">
        <f t="shared" si="0"/>
        <v>89.90000000000002</v>
      </c>
      <c r="M56" s="215"/>
      <c r="N56" s="214"/>
      <c r="O56" s="215"/>
      <c r="P56" s="214">
        <v>136.0275896103896</v>
      </c>
      <c r="Q56" s="185">
        <f t="shared" si="3"/>
        <v>182.26171669299634</v>
      </c>
      <c r="R56" s="185">
        <f t="shared" si="4"/>
        <v>13602.75896103896</v>
      </c>
      <c r="S56" s="186">
        <f t="shared" si="5"/>
        <v>89.90000000000002</v>
      </c>
      <c r="T56" s="187"/>
      <c r="U56" s="192"/>
      <c r="V56" s="177"/>
      <c r="W56" s="85"/>
    </row>
    <row r="57" spans="1:23" ht="24" customHeight="1">
      <c r="A57" s="255" t="s">
        <v>166</v>
      </c>
      <c r="B57" s="254" t="s">
        <v>145</v>
      </c>
      <c r="C57" s="182"/>
      <c r="D57" s="182"/>
      <c r="E57" s="199"/>
      <c r="F57" s="271">
        <v>987</v>
      </c>
      <c r="G57" s="272"/>
      <c r="H57" s="271">
        <v>870.5340000000001</v>
      </c>
      <c r="I57" s="199"/>
      <c r="J57" s="199">
        <v>1857.534</v>
      </c>
      <c r="K57" s="273"/>
      <c r="L57" s="184">
        <f t="shared" si="0"/>
        <v>88.20000000000002</v>
      </c>
      <c r="M57" s="215"/>
      <c r="N57" s="214"/>
      <c r="O57" s="215"/>
      <c r="P57" s="214">
        <v>39.80145703878294</v>
      </c>
      <c r="Q57" s="185">
        <f t="shared" si="3"/>
        <v>21.871912858661002</v>
      </c>
      <c r="R57" s="185">
        <f t="shared" si="4"/>
        <v>3980.145703878294</v>
      </c>
      <c r="S57" s="186">
        <f t="shared" si="5"/>
        <v>88.20000000000002</v>
      </c>
      <c r="T57" s="187"/>
      <c r="U57" s="192"/>
      <c r="V57" s="177"/>
      <c r="W57" s="85"/>
    </row>
    <row r="58" spans="1:23" ht="24" customHeight="1">
      <c r="A58" s="256" t="s">
        <v>234</v>
      </c>
      <c r="B58" s="254" t="s">
        <v>12</v>
      </c>
      <c r="C58" s="182"/>
      <c r="D58" s="182"/>
      <c r="E58" s="199">
        <v>27653</v>
      </c>
      <c r="F58" s="271">
        <v>43643</v>
      </c>
      <c r="G58" s="199">
        <v>24306.987</v>
      </c>
      <c r="H58" s="271">
        <v>38362.197</v>
      </c>
      <c r="I58" s="199">
        <v>51959.987</v>
      </c>
      <c r="J58" s="199">
        <v>82005.197</v>
      </c>
      <c r="K58" s="273">
        <f>G58/E58*100</f>
        <v>87.9</v>
      </c>
      <c r="L58" s="184">
        <f t="shared" si="0"/>
        <v>87.9</v>
      </c>
      <c r="M58" s="215"/>
      <c r="N58" s="214"/>
      <c r="O58" s="215">
        <v>160.67780011132413</v>
      </c>
      <c r="P58" s="214">
        <v>159.80745785832602</v>
      </c>
      <c r="Q58" s="185">
        <f t="shared" si="3"/>
        <v>240.05260777009048</v>
      </c>
      <c r="R58" s="185">
        <f t="shared" si="4"/>
        <v>15980.745785832602</v>
      </c>
      <c r="S58" s="186">
        <f t="shared" si="5"/>
        <v>87.9</v>
      </c>
      <c r="T58" s="187"/>
      <c r="U58" s="192"/>
      <c r="V58" s="177"/>
      <c r="W58" s="85"/>
    </row>
    <row r="59" spans="1:23" ht="24" customHeight="1">
      <c r="A59" s="255" t="s">
        <v>246</v>
      </c>
      <c r="B59" s="254" t="s">
        <v>141</v>
      </c>
      <c r="C59" s="182"/>
      <c r="D59" s="182"/>
      <c r="E59" s="199">
        <v>124</v>
      </c>
      <c r="F59" s="271">
        <v>3650</v>
      </c>
      <c r="G59" s="199">
        <v>112.096</v>
      </c>
      <c r="H59" s="271">
        <v>3299.6</v>
      </c>
      <c r="I59" s="199">
        <v>236.096</v>
      </c>
      <c r="J59" s="199">
        <v>6949.6</v>
      </c>
      <c r="K59" s="273">
        <f>G59/E59*100</f>
        <v>90.4</v>
      </c>
      <c r="L59" s="184">
        <f t="shared" si="0"/>
        <v>90.4</v>
      </c>
      <c r="M59" s="214"/>
      <c r="N59" s="214"/>
      <c r="O59" s="214">
        <v>23.283629191321502</v>
      </c>
      <c r="P59" s="214">
        <v>19.88213080048063</v>
      </c>
      <c r="Q59" s="185">
        <f t="shared" si="3"/>
        <v>165.95806722689076</v>
      </c>
      <c r="R59" s="185">
        <f t="shared" si="4"/>
        <v>1988.2130800480631</v>
      </c>
      <c r="S59" s="186">
        <f t="shared" si="5"/>
        <v>90.4</v>
      </c>
      <c r="T59" s="187"/>
      <c r="U59" s="192"/>
      <c r="V59" s="177"/>
      <c r="W59" s="85"/>
    </row>
    <row r="60" spans="1:23" ht="24" customHeight="1">
      <c r="A60" s="255" t="s">
        <v>159</v>
      </c>
      <c r="B60" s="254" t="s">
        <v>145</v>
      </c>
      <c r="C60" s="182"/>
      <c r="D60" s="182"/>
      <c r="E60" s="199"/>
      <c r="F60" s="271">
        <v>20890</v>
      </c>
      <c r="G60" s="272"/>
      <c r="H60" s="271">
        <v>18633.88</v>
      </c>
      <c r="I60" s="199"/>
      <c r="J60" s="199">
        <v>39523.880000000005</v>
      </c>
      <c r="K60" s="273"/>
      <c r="L60" s="184">
        <f t="shared" si="0"/>
        <v>89.2</v>
      </c>
      <c r="M60" s="215"/>
      <c r="N60" s="214"/>
      <c r="O60" s="215"/>
      <c r="P60" s="214">
        <v>123.68992927333042</v>
      </c>
      <c r="Q60" s="185">
        <f t="shared" si="3"/>
        <v>150.64993657505286</v>
      </c>
      <c r="R60" s="185">
        <f t="shared" si="4"/>
        <v>12368.99292733304</v>
      </c>
      <c r="S60" s="186">
        <f t="shared" si="5"/>
        <v>89.2</v>
      </c>
      <c r="T60" s="187"/>
      <c r="U60" s="192"/>
      <c r="V60" s="177"/>
      <c r="W60" s="85"/>
    </row>
    <row r="61" spans="1:23" ht="24" customHeight="1">
      <c r="A61" s="255" t="s">
        <v>171</v>
      </c>
      <c r="B61" s="254" t="s">
        <v>145</v>
      </c>
      <c r="C61" s="182"/>
      <c r="D61" s="182"/>
      <c r="E61" s="199"/>
      <c r="F61" s="271">
        <v>21049</v>
      </c>
      <c r="G61" s="272"/>
      <c r="H61" s="271">
        <v>18628.365</v>
      </c>
      <c r="I61" s="199"/>
      <c r="J61" s="199">
        <v>39677.365000000005</v>
      </c>
      <c r="K61" s="273"/>
      <c r="L61" s="184">
        <f t="shared" si="0"/>
        <v>88.50000000000001</v>
      </c>
      <c r="M61" s="215"/>
      <c r="N61" s="214"/>
      <c r="O61" s="215"/>
      <c r="P61" s="214">
        <v>102.65281227362104</v>
      </c>
      <c r="Q61" s="185">
        <f t="shared" si="3"/>
        <v>181.4696021220159</v>
      </c>
      <c r="R61" s="185">
        <f t="shared" si="4"/>
        <v>10265.281227362104</v>
      </c>
      <c r="S61" s="186">
        <f t="shared" si="5"/>
        <v>88.50000000000001</v>
      </c>
      <c r="T61" s="187"/>
      <c r="U61" s="192"/>
      <c r="V61" s="177"/>
      <c r="W61" s="85"/>
    </row>
    <row r="62" spans="1:23" ht="24" customHeight="1">
      <c r="A62" s="255" t="s">
        <v>236</v>
      </c>
      <c r="B62" s="254" t="s">
        <v>145</v>
      </c>
      <c r="C62" s="182"/>
      <c r="D62" s="182"/>
      <c r="E62" s="199"/>
      <c r="F62" s="271">
        <v>25302</v>
      </c>
      <c r="G62" s="272"/>
      <c r="H62" s="271">
        <v>20621.13</v>
      </c>
      <c r="I62" s="199"/>
      <c r="J62" s="199">
        <v>45923.130000000005</v>
      </c>
      <c r="K62" s="273"/>
      <c r="L62" s="184">
        <f t="shared" si="0"/>
        <v>81.5</v>
      </c>
      <c r="M62" s="215"/>
      <c r="N62" s="214"/>
      <c r="O62" s="215"/>
      <c r="P62" s="214">
        <v>158.68941566743842</v>
      </c>
      <c r="Q62" s="185">
        <f t="shared" si="3"/>
        <v>129.9464738292011</v>
      </c>
      <c r="R62" s="185">
        <f t="shared" si="4"/>
        <v>15868.941566743842</v>
      </c>
      <c r="S62" s="186">
        <f t="shared" si="5"/>
        <v>81.5</v>
      </c>
      <c r="T62" s="187"/>
      <c r="U62" s="192"/>
      <c r="V62" s="177"/>
      <c r="W62" s="85"/>
    </row>
    <row r="63" spans="1:23" ht="24" customHeight="1">
      <c r="A63" s="253" t="s">
        <v>237</v>
      </c>
      <c r="B63" s="254" t="s">
        <v>145</v>
      </c>
      <c r="C63" s="182"/>
      <c r="D63" s="182"/>
      <c r="E63" s="199"/>
      <c r="F63" s="271">
        <v>14499</v>
      </c>
      <c r="G63" s="274"/>
      <c r="H63" s="271">
        <v>12991.104</v>
      </c>
      <c r="I63" s="275"/>
      <c r="J63" s="199">
        <v>27490.104</v>
      </c>
      <c r="K63" s="273"/>
      <c r="L63" s="184">
        <f t="shared" si="0"/>
        <v>89.6</v>
      </c>
      <c r="M63" s="215"/>
      <c r="N63" s="214"/>
      <c r="O63" s="215"/>
      <c r="P63" s="214">
        <v>78.3350069814493</v>
      </c>
      <c r="Q63" s="185">
        <f t="shared" si="3"/>
        <v>165.8403375527426</v>
      </c>
      <c r="R63" s="185">
        <f t="shared" si="4"/>
        <v>7833.50069814493</v>
      </c>
      <c r="S63" s="186">
        <f t="shared" si="5"/>
        <v>89.6</v>
      </c>
      <c r="T63" s="187"/>
      <c r="U63" s="192"/>
      <c r="V63" s="177"/>
      <c r="W63" s="85"/>
    </row>
    <row r="64" spans="1:23" ht="24" customHeight="1">
      <c r="A64" s="253" t="s">
        <v>238</v>
      </c>
      <c r="B64" s="254" t="s">
        <v>12</v>
      </c>
      <c r="C64" s="182"/>
      <c r="D64" s="182"/>
      <c r="E64" s="199">
        <v>14272</v>
      </c>
      <c r="F64" s="271">
        <v>8709</v>
      </c>
      <c r="G64" s="199">
        <v>12473.728000000001</v>
      </c>
      <c r="H64" s="271">
        <v>7611.666</v>
      </c>
      <c r="I64" s="199">
        <v>26745.728000000003</v>
      </c>
      <c r="J64" s="199">
        <v>16320.666000000001</v>
      </c>
      <c r="K64" s="273">
        <f>G64/E64*100</f>
        <v>87.4</v>
      </c>
      <c r="L64" s="184">
        <f t="shared" si="0"/>
        <v>87.4</v>
      </c>
      <c r="M64" s="215"/>
      <c r="N64" s="214"/>
      <c r="O64" s="215">
        <v>88.08948027139188</v>
      </c>
      <c r="P64" s="214">
        <v>86.54964204274276</v>
      </c>
      <c r="Q64" s="185">
        <f t="shared" si="3"/>
        <v>87.94566702241194</v>
      </c>
      <c r="R64" s="185">
        <f t="shared" si="4"/>
        <v>8654.964204274276</v>
      </c>
      <c r="S64" s="186">
        <f t="shared" si="5"/>
        <v>87.4</v>
      </c>
      <c r="T64" s="187"/>
      <c r="U64" s="192"/>
      <c r="V64" s="177"/>
      <c r="W64" s="85"/>
    </row>
    <row r="65" spans="1:23" ht="24" customHeight="1">
      <c r="A65" s="255" t="s">
        <v>167</v>
      </c>
      <c r="B65" s="254" t="s">
        <v>12</v>
      </c>
      <c r="C65" s="182"/>
      <c r="D65" s="182"/>
      <c r="E65" s="199">
        <v>20364</v>
      </c>
      <c r="F65" s="271">
        <v>9147</v>
      </c>
      <c r="G65" s="199">
        <v>17655.588</v>
      </c>
      <c r="H65" s="271">
        <v>7930.449</v>
      </c>
      <c r="I65" s="199">
        <v>38019.588</v>
      </c>
      <c r="J65" s="199">
        <v>17077.449</v>
      </c>
      <c r="K65" s="273">
        <f>G65/E65*100</f>
        <v>86.7</v>
      </c>
      <c r="L65" s="184">
        <f t="shared" si="0"/>
        <v>86.7</v>
      </c>
      <c r="M65" s="215"/>
      <c r="N65" s="214"/>
      <c r="O65" s="215">
        <v>127.01138504710363</v>
      </c>
      <c r="P65" s="214">
        <v>106.29558695381552</v>
      </c>
      <c r="Q65" s="185">
        <f t="shared" si="3"/>
        <v>74.60750937332618</v>
      </c>
      <c r="R65" s="185">
        <f t="shared" si="4"/>
        <v>10629.558695381551</v>
      </c>
      <c r="S65" s="186">
        <f t="shared" si="5"/>
        <v>86.7</v>
      </c>
      <c r="T65" s="187"/>
      <c r="U65" s="192"/>
      <c r="V65" s="177"/>
      <c r="W65" s="85"/>
    </row>
    <row r="66" spans="1:23" ht="24" customHeight="1">
      <c r="A66" s="257" t="s">
        <v>169</v>
      </c>
      <c r="B66" s="258" t="s">
        <v>145</v>
      </c>
      <c r="C66" s="259"/>
      <c r="D66" s="259"/>
      <c r="E66" s="227"/>
      <c r="F66" s="277">
        <v>8399</v>
      </c>
      <c r="G66" s="278"/>
      <c r="H66" s="277">
        <v>6761.195</v>
      </c>
      <c r="I66" s="227"/>
      <c r="J66" s="227">
        <v>15160.195</v>
      </c>
      <c r="K66" s="273"/>
      <c r="L66" s="184">
        <f t="shared" si="0"/>
        <v>80.5</v>
      </c>
      <c r="M66" s="279"/>
      <c r="N66" s="280"/>
      <c r="O66" s="279"/>
      <c r="P66" s="280">
        <v>139.1992929942154</v>
      </c>
      <c r="Q66" s="185"/>
      <c r="R66" s="185"/>
      <c r="S66" s="186"/>
      <c r="T66" s="187"/>
      <c r="U66" s="192"/>
      <c r="V66" s="177"/>
      <c r="W66" s="85"/>
    </row>
    <row r="67" spans="1:23" ht="24" customHeight="1">
      <c r="A67" s="260" t="s">
        <v>170</v>
      </c>
      <c r="B67" s="261" t="s">
        <v>12</v>
      </c>
      <c r="C67" s="262"/>
      <c r="D67" s="262"/>
      <c r="E67" s="281">
        <v>14993</v>
      </c>
      <c r="F67" s="282">
        <v>3795</v>
      </c>
      <c r="G67" s="281">
        <v>12804.022000000003</v>
      </c>
      <c r="H67" s="282">
        <v>3240.9300000000007</v>
      </c>
      <c r="I67" s="281">
        <v>27797.022000000004</v>
      </c>
      <c r="J67" s="281">
        <v>7035.93</v>
      </c>
      <c r="K67" s="283">
        <f>G67/E67*100</f>
        <v>85.40000000000002</v>
      </c>
      <c r="L67" s="306">
        <f t="shared" si="0"/>
        <v>85.40000000000002</v>
      </c>
      <c r="M67" s="228"/>
      <c r="N67" s="228"/>
      <c r="O67" s="228">
        <v>114.25938013811248</v>
      </c>
      <c r="P67" s="228">
        <v>98.59767376681616</v>
      </c>
      <c r="Q67" s="185">
        <f>H67/P67</f>
        <v>32.87024811218986</v>
      </c>
      <c r="R67" s="185">
        <f>H67/Q67*100</f>
        <v>9859.767376681615</v>
      </c>
      <c r="S67" s="186">
        <f>H67/F67*100</f>
        <v>85.40000000000002</v>
      </c>
      <c r="T67" s="187"/>
      <c r="U67" s="192"/>
      <c r="V67" s="177"/>
      <c r="W67" s="85"/>
    </row>
    <row r="68" spans="1:23" ht="16.5">
      <c r="A68" s="99" t="s">
        <v>285</v>
      </c>
      <c r="B68" s="99"/>
      <c r="C68" s="99"/>
      <c r="E68" s="200"/>
      <c r="F68" s="200"/>
      <c r="G68" s="200"/>
      <c r="H68" s="200"/>
      <c r="I68" s="200"/>
      <c r="J68" s="200"/>
      <c r="K68" s="200"/>
      <c r="L68" s="200"/>
      <c r="M68" s="201"/>
      <c r="N68" s="202"/>
      <c r="O68" s="85"/>
      <c r="P68" s="85"/>
      <c r="Q68" s="165"/>
      <c r="R68" s="165"/>
      <c r="S68" s="154"/>
      <c r="T68" s="154"/>
      <c r="U68" s="154"/>
      <c r="V68" s="154"/>
      <c r="W68" s="85"/>
    </row>
    <row r="69" spans="1:13" ht="16.5">
      <c r="A69" s="89" t="s">
        <v>269</v>
      </c>
      <c r="B69" s="88"/>
      <c r="E69" s="89"/>
      <c r="F69" s="89"/>
      <c r="G69" s="89"/>
      <c r="H69" s="89"/>
      <c r="I69" s="89"/>
      <c r="J69" s="89"/>
      <c r="K69" s="89"/>
      <c r="L69" s="89"/>
      <c r="M69" s="87"/>
    </row>
  </sheetData>
  <sheetProtection/>
  <mergeCells count="24">
    <mergeCell ref="K7:L7"/>
    <mergeCell ref="M7:N7"/>
    <mergeCell ref="O7:P7"/>
    <mergeCell ref="B4:B6"/>
    <mergeCell ref="C4:D6"/>
    <mergeCell ref="E5:E6"/>
    <mergeCell ref="F5:F6"/>
    <mergeCell ref="G5:G6"/>
    <mergeCell ref="G4:H4"/>
    <mergeCell ref="O5:P5"/>
    <mergeCell ref="C7:D7"/>
    <mergeCell ref="E7:F7"/>
    <mergeCell ref="G7:H7"/>
    <mergeCell ref="I7:J7"/>
    <mergeCell ref="I5:I6"/>
    <mergeCell ref="J5:J6"/>
    <mergeCell ref="K4:P4"/>
    <mergeCell ref="I4:J4"/>
    <mergeCell ref="K5:L5"/>
    <mergeCell ref="M5:N5"/>
    <mergeCell ref="A2:N2"/>
    <mergeCell ref="E4:F4"/>
    <mergeCell ref="H5:H6"/>
    <mergeCell ref="A4:A6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43.90625" style="11" customWidth="1"/>
    <col min="2" max="2" width="12.6328125" style="11" customWidth="1"/>
    <col min="3" max="3" width="14.0859375" style="11" customWidth="1"/>
    <col min="4" max="4" width="13.54296875" style="11" customWidth="1"/>
    <col min="5" max="6" width="12.8125" style="11" customWidth="1"/>
    <col min="7" max="16384" width="8.90625" style="11" customWidth="1"/>
  </cols>
  <sheetData>
    <row r="1" ht="15.75">
      <c r="A1" s="23" t="s">
        <v>7</v>
      </c>
    </row>
    <row r="2" spans="1:5" ht="15.75">
      <c r="A2" s="24" t="s">
        <v>294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7" s="12" customFormat="1" ht="24.75" customHeight="1">
      <c r="A4" s="356" t="s">
        <v>14</v>
      </c>
      <c r="B4" s="367" t="s">
        <v>267</v>
      </c>
      <c r="C4" s="140" t="s">
        <v>295</v>
      </c>
      <c r="D4" s="141"/>
      <c r="E4" s="142"/>
      <c r="F4" s="367" t="s">
        <v>148</v>
      </c>
      <c r="G4" s="369"/>
    </row>
    <row r="5" spans="1:7" s="12" customFormat="1" ht="45.75" customHeight="1">
      <c r="A5" s="358"/>
      <c r="B5" s="368"/>
      <c r="C5" s="143" t="s">
        <v>146</v>
      </c>
      <c r="D5" s="143" t="s">
        <v>147</v>
      </c>
      <c r="E5" s="143" t="s">
        <v>139</v>
      </c>
      <c r="F5" s="368"/>
      <c r="G5" s="369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7" s="15" customFormat="1" ht="24" customHeight="1">
      <c r="A7" s="13" t="s">
        <v>296</v>
      </c>
      <c r="B7" s="14">
        <v>100.93</v>
      </c>
      <c r="C7" s="14">
        <v>101.31</v>
      </c>
      <c r="D7" s="14">
        <v>100.42</v>
      </c>
      <c r="E7" s="14">
        <v>100.47</v>
      </c>
      <c r="F7" s="14">
        <v>101.31</v>
      </c>
      <c r="G7" s="284"/>
    </row>
    <row r="8" spans="1:7" ht="24" customHeight="1">
      <c r="A8" s="16" t="s">
        <v>15</v>
      </c>
      <c r="B8" s="17">
        <v>106.24</v>
      </c>
      <c r="C8" s="17">
        <v>103.31</v>
      </c>
      <c r="D8" s="17">
        <v>102.65</v>
      </c>
      <c r="E8" s="286">
        <v>102.19</v>
      </c>
      <c r="F8" s="17">
        <v>103.31</v>
      </c>
      <c r="G8" s="42"/>
    </row>
    <row r="9" spans="1:7" ht="24" customHeight="1">
      <c r="A9" s="16" t="s">
        <v>30</v>
      </c>
      <c r="B9" s="17">
        <v>100.64</v>
      </c>
      <c r="C9" s="17">
        <v>99.48</v>
      </c>
      <c r="D9" s="17">
        <v>100.76</v>
      </c>
      <c r="E9" s="286">
        <v>100.56</v>
      </c>
      <c r="F9" s="17">
        <v>99.48</v>
      </c>
      <c r="G9" s="42"/>
    </row>
    <row r="10" spans="1:7" ht="24" customHeight="1">
      <c r="A10" s="16" t="s">
        <v>16</v>
      </c>
      <c r="B10" s="17">
        <v>107.28</v>
      </c>
      <c r="C10" s="17">
        <v>103.85</v>
      </c>
      <c r="D10" s="17">
        <v>103.09</v>
      </c>
      <c r="E10" s="286">
        <v>102.4</v>
      </c>
      <c r="F10" s="17">
        <v>103.85</v>
      </c>
      <c r="G10" s="42"/>
    </row>
    <row r="11" spans="1:7" ht="24" customHeight="1">
      <c r="A11" s="16" t="s">
        <v>31</v>
      </c>
      <c r="B11" s="17">
        <v>106.54</v>
      </c>
      <c r="C11" s="17">
        <v>104.81</v>
      </c>
      <c r="D11" s="18">
        <v>102.51</v>
      </c>
      <c r="E11" s="287">
        <v>102.48</v>
      </c>
      <c r="F11" s="18">
        <v>104.81</v>
      </c>
      <c r="G11" s="42"/>
    </row>
    <row r="12" spans="1:7" ht="24" customHeight="1">
      <c r="A12" s="16" t="s">
        <v>17</v>
      </c>
      <c r="B12" s="17">
        <v>103.5</v>
      </c>
      <c r="C12" s="17">
        <v>102.42</v>
      </c>
      <c r="D12" s="17">
        <v>101.55</v>
      </c>
      <c r="E12" s="286">
        <v>101.32</v>
      </c>
      <c r="F12" s="17">
        <v>102.42</v>
      </c>
      <c r="G12" s="42"/>
    </row>
    <row r="13" spans="1:7" ht="24" customHeight="1">
      <c r="A13" s="16" t="s">
        <v>297</v>
      </c>
      <c r="B13" s="17">
        <v>109.01</v>
      </c>
      <c r="C13" s="17">
        <v>104.53</v>
      </c>
      <c r="D13" s="17">
        <v>101.76</v>
      </c>
      <c r="E13" s="286">
        <v>100.98</v>
      </c>
      <c r="F13" s="17">
        <v>104.53</v>
      </c>
      <c r="G13" s="42"/>
    </row>
    <row r="14" spans="1:7" ht="24" customHeight="1">
      <c r="A14" s="16" t="s">
        <v>32</v>
      </c>
      <c r="B14" s="17">
        <v>99.48</v>
      </c>
      <c r="C14" s="17">
        <v>101.05</v>
      </c>
      <c r="D14" s="17">
        <v>99.94</v>
      </c>
      <c r="E14" s="286">
        <v>99.64</v>
      </c>
      <c r="F14" s="17">
        <v>101.05</v>
      </c>
      <c r="G14" s="42"/>
    </row>
    <row r="15" spans="1:7" ht="24" customHeight="1">
      <c r="A15" s="16" t="s">
        <v>18</v>
      </c>
      <c r="B15" s="17">
        <v>106.07</v>
      </c>
      <c r="C15" s="17">
        <v>103.02</v>
      </c>
      <c r="D15" s="17">
        <v>100.65</v>
      </c>
      <c r="E15" s="286">
        <v>100.43</v>
      </c>
      <c r="F15" s="17">
        <v>103.02</v>
      </c>
      <c r="G15" s="42"/>
    </row>
    <row r="16" spans="1:7" ht="24" customHeight="1">
      <c r="A16" s="16" t="s">
        <v>19</v>
      </c>
      <c r="B16" s="17">
        <v>100.87</v>
      </c>
      <c r="C16" s="17">
        <v>100.44</v>
      </c>
      <c r="D16" s="17">
        <v>100.09</v>
      </c>
      <c r="E16" s="17">
        <v>100.07</v>
      </c>
      <c r="F16" s="17">
        <v>100.44</v>
      </c>
      <c r="G16" s="42"/>
    </row>
    <row r="17" spans="1:7" ht="24" customHeight="1">
      <c r="A17" s="16" t="s">
        <v>28</v>
      </c>
      <c r="B17" s="17">
        <v>77.06</v>
      </c>
      <c r="C17" s="17">
        <v>92.63</v>
      </c>
      <c r="D17" s="17">
        <v>92.7</v>
      </c>
      <c r="E17" s="17">
        <v>95.89</v>
      </c>
      <c r="F17" s="17">
        <v>92.63</v>
      </c>
      <c r="G17" s="285"/>
    </row>
    <row r="18" spans="1:7" ht="24" customHeight="1">
      <c r="A18" s="16" t="s">
        <v>29</v>
      </c>
      <c r="B18" s="17">
        <v>98.47</v>
      </c>
      <c r="C18" s="17">
        <v>97.35</v>
      </c>
      <c r="D18" s="17">
        <v>99.8</v>
      </c>
      <c r="E18" s="17">
        <v>99.84</v>
      </c>
      <c r="F18" s="17">
        <v>97.35</v>
      </c>
      <c r="G18" s="285"/>
    </row>
    <row r="19" spans="1:7" ht="24" customHeight="1">
      <c r="A19" s="16" t="s">
        <v>20</v>
      </c>
      <c r="B19" s="17">
        <v>102.47</v>
      </c>
      <c r="C19" s="17">
        <v>100.2</v>
      </c>
      <c r="D19" s="17">
        <v>100</v>
      </c>
      <c r="E19" s="17">
        <v>100</v>
      </c>
      <c r="F19" s="17">
        <v>100.2</v>
      </c>
      <c r="G19" s="42"/>
    </row>
    <row r="20" spans="1:7" ht="24" customHeight="1">
      <c r="A20" s="16" t="s">
        <v>21</v>
      </c>
      <c r="B20" s="17">
        <v>103.55</v>
      </c>
      <c r="C20" s="17">
        <v>101.57</v>
      </c>
      <c r="D20" s="17">
        <v>100.67</v>
      </c>
      <c r="E20" s="17">
        <v>100.68</v>
      </c>
      <c r="F20" s="17">
        <v>101.57</v>
      </c>
      <c r="G20" s="42"/>
    </row>
    <row r="21" spans="1:7" ht="24" customHeight="1">
      <c r="A21" s="16" t="s">
        <v>22</v>
      </c>
      <c r="B21" s="17">
        <v>106.98</v>
      </c>
      <c r="C21" s="17">
        <v>104.46</v>
      </c>
      <c r="D21" s="17">
        <v>101.33</v>
      </c>
      <c r="E21" s="17">
        <v>100.79</v>
      </c>
      <c r="F21" s="17">
        <v>104.46</v>
      </c>
      <c r="G21" s="42"/>
    </row>
    <row r="22" spans="1:7" s="20" customFormat="1" ht="24" customHeight="1">
      <c r="A22" s="19" t="s">
        <v>23</v>
      </c>
      <c r="B22" s="30">
        <v>93.49</v>
      </c>
      <c r="C22" s="30">
        <v>93.9</v>
      </c>
      <c r="D22" s="30">
        <v>103.98</v>
      </c>
      <c r="E22" s="168">
        <v>103.32</v>
      </c>
      <c r="F22" s="30">
        <v>93.9</v>
      </c>
      <c r="G22" s="42"/>
    </row>
    <row r="23" spans="1:7" s="20" customFormat="1" ht="24" customHeight="1">
      <c r="A23" s="21" t="s">
        <v>24</v>
      </c>
      <c r="B23" s="31">
        <v>106.03</v>
      </c>
      <c r="C23" s="31">
        <v>105.04</v>
      </c>
      <c r="D23" s="31">
        <v>99.75</v>
      </c>
      <c r="E23" s="31">
        <v>99.64</v>
      </c>
      <c r="F23" s="31">
        <v>105.04</v>
      </c>
      <c r="G23" s="42"/>
    </row>
  </sheetData>
  <sheetProtection/>
  <mergeCells count="4">
    <mergeCell ref="A4:A5"/>
    <mergeCell ref="F4:F5"/>
    <mergeCell ref="B4:B5"/>
    <mergeCell ref="G4:G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2016-02-22T01:53:29Z</cp:lastPrinted>
  <dcterms:created xsi:type="dcterms:W3CDTF">2002-05-14T16:08:28Z</dcterms:created>
  <dcterms:modified xsi:type="dcterms:W3CDTF">2017-02-14T07:24:01Z</dcterms:modified>
  <cp:category/>
  <cp:version/>
  <cp:contentType/>
  <cp:contentStatus/>
</cp:coreProperties>
</file>