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" sheetId="2" r:id="rId2"/>
    <sheet name="TMBL" sheetId="3" r:id="rId3"/>
    <sheet name="Sheet1" sheetId="4" r:id="rId4"/>
    <sheet name="XNK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externalReferences>
    <externalReference r:id="rId13"/>
  </externalReferences>
  <definedNames>
    <definedName name="_xlnm.Print_Titles" localSheetId="0">'IIP'!$4:$6</definedName>
    <definedName name="_xlnm.Print_Titles" localSheetId="4">'XNK'!$3:$5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<sst xmlns="http://schemas.openxmlformats.org/spreadsheetml/2006/main" count="404" uniqueCount="171">
  <si>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</si>
  <si>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</si>
  <si>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</si>
  <si>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</si>
  <si>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</si>
  <si>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</si>
  <si>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</si>
  <si>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</si>
  <si>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</si>
  <si>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</si>
  <si>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</si>
  <si>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</si>
  <si>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</si>
  <si>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</si>
  <si>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</si>
  <si>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</si>
  <si>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</si>
  <si>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</si>
  <si>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</si>
  <si>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</si>
  <si>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</si>
  <si>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</si>
  <si>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</si>
  <si>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</si>
  <si>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</si>
  <si>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</si>
  <si>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</si>
  <si>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</si>
  <si>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</si>
  <si>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</si>
  <si>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</si>
  <si>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</si>
  <si>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</si>
  <si>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</si>
  <si>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</si>
  <si>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</si>
  <si>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</si>
  <si>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</si>
  <si>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</si>
  <si>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</si>
  <si>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</si>
  <si>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</si>
  <si>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</si>
  <si>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</si>
  <si>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</si>
  <si>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</si>
  <si>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</si>
  <si>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</si>
  <si>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</si>
  <si>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</si>
  <si>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</si>
  <si>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ĐVT:%</t>
  </si>
  <si>
    <t>Tháng trước</t>
  </si>
  <si>
    <t>Tháng cùng kỳ năm trước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</si>
  <si>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</si>
  <si>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</si>
  <si>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</si>
  <si>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</si>
  <si>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</si>
  <si>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</si>
  <si>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</si>
  <si>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</si>
  <si>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</si>
  <si>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</si>
  <si>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</si>
  <si>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</si>
  <si>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</si>
  <si>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</si>
  <si>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</si>
  <si>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</si>
  <si>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2. Mặt hàng xuất khẩu</t>
  </si>
  <si>
    <t>Hạt điều</t>
  </si>
  <si>
    <t>Cà phê</t>
  </si>
  <si>
    <t>Hạt tiêu</t>
  </si>
  <si>
    <t>Cao su</t>
  </si>
  <si>
    <t>Xơ, sợi dệt các loại</t>
  </si>
  <si>
    <t>Sản phẩm gỗ</t>
  </si>
  <si>
    <t>Máy móc thiết bị và dụng cụ phụ tùng</t>
  </si>
  <si>
    <t>Phương tiện vận tải và phụ tùng</t>
  </si>
  <si>
    <t>Máy vi tính, sản phẩm điện tử và linh kiện</t>
  </si>
  <si>
    <t>Sản phẩm từ chất dẻo</t>
  </si>
  <si>
    <t>Túi xách, ví, vali, mũ và ô dù</t>
  </si>
  <si>
    <t>Hàng thủy sản</t>
  </si>
  <si>
    <t>Hóa chất</t>
  </si>
  <si>
    <t>Dây điện và dây cáp điện</t>
  </si>
  <si>
    <t>II/ NHẬP KHẨU</t>
  </si>
  <si>
    <t>2. Mặt hàng nhập khẩu</t>
  </si>
  <si>
    <t>1. Kim ngạch nhập khẩu</t>
  </si>
  <si>
    <t>1. Kim ngạch xuất khẩu</t>
  </si>
  <si>
    <t>Tr.USD</t>
  </si>
  <si>
    <t>Hàng dệt, may</t>
  </si>
  <si>
    <t>Ngô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</si>
  <si>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</si>
  <si>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</si>
  <si>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</si>
  <si>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</si>
  <si>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</si>
  <si>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</si>
  <si>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</si>
  <si>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</si>
  <si>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Vải các loại</t>
  </si>
  <si>
    <t>Sắt thép các loại</t>
  </si>
  <si>
    <t>Sản phẩm từ sắt thép</t>
  </si>
  <si>
    <t>Kim loại thường khác</t>
  </si>
  <si>
    <t>Máy móc thiết bị, DCPT khác</t>
  </si>
  <si>
    <t>ĐVT: Triệu đồng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</si>
  <si>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</si>
  <si>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</si>
  <si>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</si>
  <si>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</si>
  <si>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</si>
  <si>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</si>
  <si>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</si>
  <si>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</si>
  <si>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</si>
  <si>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</si>
  <si>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</si>
  <si>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</si>
  <si>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</si>
  <si>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</si>
  <si>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</si>
  <si>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</si>
  <si>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Công nghiệp chế biến, chế tạo</t>
  </si>
  <si>
    <t>Công nghiệp sản xuất, phân phối điện, gas</t>
  </si>
  <si>
    <t>Cung cấp nước, quản lý và xử lý nước thải, rác thải</t>
  </si>
  <si>
    <t>Kế hoạch năm 2015</t>
  </si>
  <si>
    <t>Ghi chú: KH năm 2015, Kim ngạch xuất khẩu toàn tỉnh đạt khoảng 14,3-14,6 tỷ USD, tăng 10-12% so năm 2014</t>
  </si>
  <si>
    <t>Kim ngạch nhập khẩu  toàn tỉnh đạt khoản 13,8-13,9 tỷ USD, tăng 10-11% so năm 2014</t>
  </si>
  <si>
    <t>Ghi chú: KH năm 2015, TMBL hàng hóa, dịch vụ của tỉnh đạt khoảng 123.400 - 124.600 tỷ đồng, tăng 11-12% so năm 2014</t>
  </si>
  <si>
    <t>Chất dẻo (plastic) nguyên liệu</t>
  </si>
  <si>
    <t>Giày dép các loại</t>
  </si>
  <si>
    <t>Nguyên phụ liệu dệt, may, da giày</t>
  </si>
  <si>
    <t>Sản phẩm gốm sứ</t>
  </si>
  <si>
    <t>Sắt thép</t>
  </si>
  <si>
    <t>Thức ăn gia súc và nguyên liệu</t>
  </si>
  <si>
    <t>Chất dẻo (Plastic) nguyên liệu</t>
  </si>
  <si>
    <t>Bông các loại</t>
  </si>
  <si>
    <t>Nguyên phụ liệu dệt, may, da, giày</t>
  </si>
  <si>
    <t>Linh kiện và phụ tùng ô tô các loại</t>
  </si>
  <si>
    <t>Ô tô nguyên chiếc các loại</t>
  </si>
  <si>
    <t>1000USD</t>
  </si>
  <si>
    <t xml:space="preserve">Tấn </t>
  </si>
  <si>
    <t>Chiếc</t>
  </si>
  <si>
    <t>BIỂU CHỈ SỐ GIÁ CẢ HÀNG HÓA, DỊCH VỤ THÁNG 11/2015</t>
  </si>
  <si>
    <t>Chỉ số giá tháng 11/2015 so với (%)</t>
  </si>
  <si>
    <t>28. Sản xuất máy móc thiết bị chưa được phân vào đâu</t>
  </si>
  <si>
    <t>32. Công nghiệp chế biến chế tạo khác</t>
  </si>
  <si>
    <t>BIỂU CHỈ SỐ SẢN XUẤT CÔNG NGHIỆP (IIP) CỦA TỈNH THÁNG 12/2015</t>
  </si>
  <si>
    <t>Tháng 11/2015 so với cùng kỳ</t>
  </si>
  <si>
    <t>Tháng 12/2015 so với</t>
  </si>
  <si>
    <t>Lũy kế 12 tháng 2015 so CK</t>
  </si>
  <si>
    <t>BIỂU GIÁ TRỊ SẢN XUẤT CÔNG NGHIỆP THÁNG 12/2015</t>
  </si>
  <si>
    <t>Ước 12 tháng 2015</t>
  </si>
  <si>
    <t>Chính thức 12 tháng 2014</t>
  </si>
  <si>
    <t>12 tháng 2015 so với CK</t>
  </si>
  <si>
    <t>BIỂU TỔNG MỨC BÁN LẺ HÀNG HÓA, DOANH THU DỊCH VỤ THÁNG 12/2015</t>
  </si>
  <si>
    <t>Chính thức tháng 11/2015</t>
  </si>
  <si>
    <t>Ước tính tháng 12/2015</t>
  </si>
  <si>
    <t>Ước tính 12 tháng năm 2015</t>
  </si>
  <si>
    <t>Chính thức 12 tháng năm 2014</t>
  </si>
  <si>
    <t>Tháng 12/2015 so tháng trước</t>
  </si>
  <si>
    <t>Ước 12 tháng năm 2015 so kế hoạch</t>
  </si>
  <si>
    <t>Ước 12 tháng năm 2015 so cùng kỳ</t>
  </si>
  <si>
    <t>BIỂU KIM NGẠCH XUẤT KHẨU, NHẬP KHẨU TRÊN ĐỊA BÀN THÁNG 12/2015</t>
  </si>
  <si>
    <t>Ước tháng 12/2015</t>
  </si>
  <si>
    <t>Tháng 12/2015 so tháng trước (%)</t>
  </si>
  <si>
    <t>12 tháng 2015 so CK (%)</t>
  </si>
  <si>
    <t>Năm 2014</t>
  </si>
  <si>
    <t>KH 2016</t>
  </si>
  <si>
    <t>Tăng 10%</t>
  </si>
  <si>
    <t>Tăng 12%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</si>
</sst>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\ _₫_-;\-* #,##0\ _₫_-;_-* &quot;-&quot;???\ _₫_-;_-@_-"/>
    <numFmt numFmtId="206" formatCode="_-* #,##0.000_-;\-* #,##0.000_-;_-* &quot;-&quot;???_-;_-@_-"/>
  </numFmts>
  <fonts count="78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2"/>
      <name val="Cambria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22" fillId="0" borderId="15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3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Continuous"/>
    </xf>
    <xf numFmtId="0" fontId="19" fillId="0" borderId="14" xfId="0" applyFont="1" applyBorder="1" applyAlignment="1">
      <alignment horizontal="center" vertical="center" wrapText="1"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1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5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2" xfId="0" applyNumberFormat="1" applyFont="1" applyBorder="1" applyAlignment="1" applyProtection="1">
      <alignment horizontal="right" vertical="center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37" fontId="6" fillId="0" borderId="24" xfId="0" applyNumberFormat="1" applyFont="1" applyBorder="1" applyAlignment="1" applyProtection="1">
      <alignment horizontal="right" vertical="center"/>
      <protection/>
    </xf>
    <xf numFmtId="2" fontId="9" fillId="0" borderId="22" xfId="0" applyNumberFormat="1" applyFont="1" applyBorder="1" applyAlignment="1" applyProtection="1">
      <alignment horizontal="right" vertical="center"/>
      <protection/>
    </xf>
    <xf numFmtId="2" fontId="6" fillId="0" borderId="22" xfId="0" applyNumberFormat="1" applyFont="1" applyBorder="1" applyAlignment="1" applyProtection="1">
      <alignment horizontal="right" vertical="center"/>
      <protection/>
    </xf>
    <xf numFmtId="2" fontId="6" fillId="0" borderId="25" xfId="0" applyNumberFormat="1" applyFont="1" applyBorder="1" applyAlignment="1" applyProtection="1">
      <alignment horizontal="right" vertical="center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20" fillId="34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28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22" fillId="0" borderId="29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23" fillId="0" borderId="20" xfId="0" applyFont="1" applyBorder="1" applyAlignment="1">
      <alignment/>
    </xf>
    <xf numFmtId="194" fontId="19" fillId="0" borderId="12" xfId="43" applyNumberFormat="1" applyFont="1" applyBorder="1" applyAlignment="1">
      <alignment/>
    </xf>
    <xf numFmtId="0" fontId="19" fillId="0" borderId="12" xfId="0" applyFont="1" applyBorder="1" applyAlignment="1">
      <alignment/>
    </xf>
    <xf numFmtId="181" fontId="19" fillId="0" borderId="12" xfId="0" applyNumberFormat="1" applyFont="1" applyBorder="1" applyAlignment="1">
      <alignment/>
    </xf>
    <xf numFmtId="194" fontId="26" fillId="0" borderId="12" xfId="43" applyNumberFormat="1" applyFont="1" applyFill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94" fontId="26" fillId="0" borderId="12" xfId="43" applyNumberFormat="1" applyFont="1" applyBorder="1" applyAlignment="1">
      <alignment/>
    </xf>
    <xf numFmtId="194" fontId="72" fillId="0" borderId="12" xfId="43" applyNumberFormat="1" applyFont="1" applyBorder="1" applyAlignment="1">
      <alignment/>
    </xf>
    <xf numFmtId="0" fontId="72" fillId="0" borderId="12" xfId="0" applyFont="1" applyBorder="1" applyAlignment="1">
      <alignment/>
    </xf>
    <xf numFmtId="198" fontId="26" fillId="0" borderId="12" xfId="43" applyNumberFormat="1" applyFont="1" applyBorder="1" applyAlignment="1">
      <alignment/>
    </xf>
    <xf numFmtId="198" fontId="26" fillId="33" borderId="12" xfId="43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201" fontId="19" fillId="33" borderId="12" xfId="43" applyNumberFormat="1" applyFont="1" applyFill="1" applyBorder="1" applyAlignment="1" quotePrefix="1">
      <alignment horizontal="right"/>
    </xf>
    <xf numFmtId="198" fontId="19" fillId="33" borderId="12" xfId="43" applyNumberFormat="1" applyFont="1" applyFill="1" applyBorder="1" applyAlignment="1">
      <alignment/>
    </xf>
    <xf numFmtId="181" fontId="26" fillId="0" borderId="12" xfId="0" applyNumberFormat="1" applyFont="1" applyFill="1" applyBorder="1" applyAlignment="1">
      <alignment/>
    </xf>
    <xf numFmtId="198" fontId="26" fillId="0" borderId="12" xfId="43" applyNumberFormat="1" applyFont="1" applyFill="1" applyBorder="1" applyAlignment="1" quotePrefix="1">
      <alignment horizontal="right"/>
    </xf>
    <xf numFmtId="201" fontId="26" fillId="0" borderId="12" xfId="43" applyNumberFormat="1" applyFont="1" applyFill="1" applyBorder="1" applyAlignment="1" quotePrefix="1">
      <alignment horizontal="right"/>
    </xf>
    <xf numFmtId="2" fontId="9" fillId="0" borderId="29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9" fillId="0" borderId="30" xfId="0" applyNumberFormat="1" applyFont="1" applyBorder="1" applyAlignment="1" applyProtection="1">
      <alignment horizontal="right" vertical="center"/>
      <protection/>
    </xf>
    <xf numFmtId="2" fontId="6" fillId="0" borderId="31" xfId="0" applyNumberFormat="1" applyFont="1" applyBorder="1" applyAlignment="1" applyProtection="1">
      <alignment horizontal="right" vertical="center"/>
      <protection/>
    </xf>
    <xf numFmtId="2" fontId="6" fillId="0" borderId="32" xfId="0" applyNumberFormat="1" applyFont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2" fontId="9" fillId="0" borderId="15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198" fontId="19" fillId="0" borderId="12" xfId="43" applyNumberFormat="1" applyFont="1" applyBorder="1" applyAlignment="1">
      <alignment/>
    </xf>
    <xf numFmtId="200" fontId="26" fillId="0" borderId="12" xfId="0" applyNumberFormat="1" applyFont="1" applyFill="1" applyBorder="1" applyAlignment="1">
      <alignment/>
    </xf>
    <xf numFmtId="0" fontId="6" fillId="0" borderId="0" xfId="0" applyFont="1" applyAlignment="1" applyProtection="1">
      <alignment horizontal="center" vertical="center" wrapText="1"/>
      <protection/>
    </xf>
    <xf numFmtId="198" fontId="26" fillId="33" borderId="12" xfId="43" applyNumberFormat="1" applyFont="1" applyFill="1" applyBorder="1" applyAlignment="1" quotePrefix="1">
      <alignment horizontal="right" vertical="center"/>
    </xf>
    <xf numFmtId="201" fontId="19" fillId="33" borderId="12" xfId="0" applyNumberFormat="1" applyFont="1" applyFill="1" applyBorder="1" applyAlignment="1">
      <alignment horizontal="right"/>
    </xf>
    <xf numFmtId="193" fontId="19" fillId="33" borderId="12" xfId="0" applyNumberFormat="1" applyFont="1" applyFill="1" applyBorder="1" applyAlignment="1">
      <alignment horizontal="right"/>
    </xf>
    <xf numFmtId="0" fontId="26" fillId="0" borderId="12" xfId="0" applyFont="1" applyBorder="1" applyAlignment="1">
      <alignment/>
    </xf>
    <xf numFmtId="193" fontId="26" fillId="0" borderId="12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/>
    </xf>
    <xf numFmtId="2" fontId="9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" fontId="9" fillId="0" borderId="15" xfId="0" applyNumberFormat="1" applyFont="1" applyFill="1" applyBorder="1" applyAlignment="1">
      <alignment/>
    </xf>
    <xf numFmtId="181" fontId="50" fillId="0" borderId="12" xfId="0" applyNumberFormat="1" applyFont="1" applyFill="1" applyBorder="1" applyAlignment="1" applyProtection="1">
      <alignment horizontal="right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Fill="1" applyBorder="1" applyAlignment="1">
      <alignment/>
    </xf>
    <xf numFmtId="4" fontId="10" fillId="0" borderId="28" xfId="60" applyNumberFormat="1" applyFont="1" applyFill="1" applyBorder="1" applyAlignment="1">
      <alignment horizontal="right"/>
      <protection/>
    </xf>
    <xf numFmtId="4" fontId="10" fillId="0" borderId="15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28" xfId="60" applyNumberFormat="1" applyFont="1" applyFill="1" applyBorder="1" applyAlignment="1">
      <alignment horizontal="right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73" fillId="0" borderId="12" xfId="0" applyNumberFormat="1" applyFont="1" applyFill="1" applyBorder="1" applyAlignment="1">
      <alignment/>
    </xf>
    <xf numFmtId="195" fontId="14" fillId="0" borderId="12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0" fontId="10" fillId="0" borderId="12" xfId="0" applyFont="1" applyBorder="1" applyAlignment="1">
      <alignment/>
    </xf>
    <xf numFmtId="0" fontId="6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193" fontId="26" fillId="33" borderId="12" xfId="0" applyNumberFormat="1" applyFont="1" applyFill="1" applyBorder="1" applyAlignment="1">
      <alignment horizontal="right"/>
    </xf>
    <xf numFmtId="2" fontId="6" fillId="0" borderId="0" xfId="0" applyNumberFormat="1" applyFont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22" fillId="34" borderId="1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181" fontId="26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94" fontId="9" fillId="0" borderId="12" xfId="43" applyNumberFormat="1" applyFont="1" applyBorder="1" applyAlignment="1" applyProtection="1">
      <alignment horizontal="right" vertical="center" wrapText="1"/>
      <protection/>
    </xf>
    <xf numFmtId="194" fontId="9" fillId="0" borderId="28" xfId="43" applyNumberFormat="1" applyFont="1" applyBorder="1" applyAlignment="1" applyProtection="1">
      <alignment horizontal="right" vertical="center" wrapText="1"/>
      <protection/>
    </xf>
    <xf numFmtId="194" fontId="6" fillId="0" borderId="12" xfId="43" applyNumberFormat="1" applyFont="1" applyBorder="1" applyAlignment="1" applyProtection="1">
      <alignment horizontal="right" vertical="center" wrapText="1"/>
      <protection/>
    </xf>
    <xf numFmtId="194" fontId="6" fillId="0" borderId="13" xfId="43" applyNumberFormat="1" applyFont="1" applyBorder="1" applyAlignment="1" applyProtection="1">
      <alignment horizontal="right" vertical="center" wrapText="1"/>
      <protection/>
    </xf>
    <xf numFmtId="0" fontId="19" fillId="0" borderId="28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26" fillId="0" borderId="12" xfId="0" applyFont="1" applyFill="1" applyBorder="1" applyAlignment="1" quotePrefix="1">
      <alignment wrapText="1"/>
    </xf>
    <xf numFmtId="0" fontId="26" fillId="0" borderId="12" xfId="0" applyFont="1" applyBorder="1" applyAlignment="1" quotePrefix="1">
      <alignment wrapText="1"/>
    </xf>
    <xf numFmtId="0" fontId="19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left" vertical="center" wrapText="1"/>
    </xf>
    <xf numFmtId="194" fontId="26" fillId="0" borderId="12" xfId="43" applyNumberFormat="1" applyFont="1" applyFill="1" applyBorder="1" applyAlignment="1">
      <alignment horizontal="right" vertical="center"/>
    </xf>
    <xf numFmtId="194" fontId="26" fillId="0" borderId="12" xfId="43" applyNumberFormat="1" applyFont="1" applyFill="1" applyBorder="1" applyAlignment="1">
      <alignment horizontal="center" vertical="center"/>
    </xf>
    <xf numFmtId="193" fontId="26" fillId="0" borderId="12" xfId="4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6" fillId="0" borderId="12" xfId="0" applyNumberFormat="1" applyFont="1" applyFill="1" applyBorder="1" applyAlignment="1">
      <alignment horizontal="left" vertical="center" wrapText="1"/>
    </xf>
    <xf numFmtId="194" fontId="19" fillId="0" borderId="12" xfId="43" applyNumberFormat="1" applyFont="1" applyFill="1" applyBorder="1" applyAlignment="1">
      <alignment horizontal="right" vertical="center"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Alignment="1">
      <alignment/>
    </xf>
    <xf numFmtId="181" fontId="0" fillId="0" borderId="0" xfId="0" applyNumberFormat="1" applyAlignment="1">
      <alignment/>
    </xf>
    <xf numFmtId="194" fontId="74" fillId="0" borderId="12" xfId="43" applyNumberFormat="1" applyFont="1" applyFill="1" applyBorder="1" applyAlignment="1">
      <alignment vertical="center" wrapText="1"/>
    </xf>
    <xf numFmtId="198" fontId="0" fillId="0" borderId="0" xfId="43" applyNumberFormat="1" applyFont="1" applyAlignment="1">
      <alignment/>
    </xf>
    <xf numFmtId="0" fontId="26" fillId="0" borderId="12" xfId="0" applyFont="1" applyFill="1" applyBorder="1" applyAlignment="1">
      <alignment vertical="center" wrapText="1"/>
    </xf>
    <xf numFmtId="194" fontId="26" fillId="0" borderId="12" xfId="43" applyNumberFormat="1" applyFont="1" applyFill="1" applyBorder="1" applyAlignment="1" quotePrefix="1">
      <alignment horizontal="right"/>
    </xf>
    <xf numFmtId="193" fontId="26" fillId="0" borderId="12" xfId="0" applyNumberFormat="1" applyFont="1" applyFill="1" applyBorder="1" applyAlignment="1">
      <alignment/>
    </xf>
    <xf numFmtId="2" fontId="26" fillId="0" borderId="12" xfId="0" applyNumberFormat="1" applyFont="1" applyFill="1" applyBorder="1" applyAlignment="1">
      <alignment wrapText="1"/>
    </xf>
    <xf numFmtId="0" fontId="26" fillId="0" borderId="13" xfId="0" applyFont="1" applyFill="1" applyBorder="1" applyAlignment="1">
      <alignment vertical="center" wrapText="1"/>
    </xf>
    <xf numFmtId="194" fontId="26" fillId="0" borderId="13" xfId="43" applyNumberFormat="1" applyFont="1" applyFill="1" applyBorder="1" applyAlignment="1">
      <alignment/>
    </xf>
    <xf numFmtId="194" fontId="26" fillId="0" borderId="13" xfId="43" applyNumberFormat="1" applyFont="1" applyFill="1" applyBorder="1" applyAlignment="1" quotePrefix="1">
      <alignment horizontal="right"/>
    </xf>
    <xf numFmtId="181" fontId="26" fillId="0" borderId="13" xfId="0" applyNumberFormat="1" applyFont="1" applyFill="1" applyBorder="1" applyAlignment="1">
      <alignment/>
    </xf>
    <xf numFmtId="193" fontId="26" fillId="0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9" fillId="0" borderId="15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2" fontId="29" fillId="0" borderId="12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76" fillId="0" borderId="0" xfId="0" applyNumberFormat="1" applyFont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6" fillId="0" borderId="13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98" fontId="31" fillId="0" borderId="0" xfId="43" applyNumberFormat="1" applyFont="1" applyAlignment="1">
      <alignment/>
    </xf>
    <xf numFmtId="198" fontId="0" fillId="0" borderId="0" xfId="0" applyNumberFormat="1" applyAlignment="1">
      <alignment/>
    </xf>
    <xf numFmtId="198" fontId="50" fillId="0" borderId="0" xfId="43" applyNumberFormat="1" applyFont="1" applyAlignment="1">
      <alignment/>
    </xf>
    <xf numFmtId="180" fontId="27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193" fontId="77" fillId="0" borderId="0" xfId="0" applyNumberFormat="1" applyFont="1" applyAlignment="1">
      <alignment/>
    </xf>
    <xf numFmtId="0" fontId="14" fillId="35" borderId="12" xfId="0" applyFont="1" applyFill="1" applyBorder="1" applyAlignment="1" applyProtection="1">
      <alignment horizontal="left" vertical="center" wrapText="1"/>
      <protection/>
    </xf>
    <xf numFmtId="2" fontId="6" fillId="35" borderId="12" xfId="0" applyNumberFormat="1" applyFont="1" applyFill="1" applyBorder="1" applyAlignment="1" applyProtection="1">
      <alignment horizontal="right" vertical="center" wrapText="1"/>
      <protection/>
    </xf>
    <xf numFmtId="206" fontId="0" fillId="0" borderId="0" xfId="0" applyNumberFormat="1" applyAlignment="1">
      <alignment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4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9" fillId="35" borderId="1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03Baocao_hangnam\Nam2015\CDCC_CNghiep\Solieu_nam015\NAM2015_2312015_bancuoi_19%20bie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SX-GTTT-THUCTE"/>
      <sheetName val="SX"/>
      <sheetName val="TT"/>
      <sheetName val="GTSX-GTTT-SS2010"/>
      <sheetName val="SX2010"/>
      <sheetName val="TT2010"/>
      <sheetName val="GTSX-GTTT-94"/>
      <sheetName val="SX94"/>
      <sheetName val="TT94"/>
      <sheetName val="BIEU10"/>
      <sheetName val="BIEU11"/>
      <sheetName val="BIEU12"/>
      <sheetName val="BIEU13"/>
      <sheetName val="BIEU14"/>
      <sheetName val="BIEU15"/>
      <sheetName val="BIEU16"/>
      <sheetName val="BIEU17"/>
      <sheetName val="BIEU18"/>
      <sheetName val="BIEU19"/>
    </sheetNames>
    <sheetDataSet>
      <sheetData sheetId="3">
        <row r="10">
          <cell r="D10">
            <v>591000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119" customWidth="1"/>
    <col min="2" max="2" width="60.8125" style="36" customWidth="1"/>
    <col min="3" max="3" width="11.453125" style="36" customWidth="1"/>
    <col min="4" max="4" width="12.18359375" style="36" customWidth="1"/>
    <col min="5" max="5" width="12.6328125" style="36" customWidth="1"/>
    <col min="6" max="16384" width="8.90625" style="36" customWidth="1"/>
  </cols>
  <sheetData>
    <row r="1" ht="15" customHeight="1">
      <c r="B1" s="37" t="s">
        <v>7</v>
      </c>
    </row>
    <row r="2" spans="2:5" ht="29.25" customHeight="1">
      <c r="B2" s="38" t="s">
        <v>147</v>
      </c>
      <c r="C2" s="39"/>
      <c r="D2" s="40"/>
      <c r="E2" s="40"/>
    </row>
    <row r="3" ht="14.25" customHeight="1">
      <c r="E3" s="41" t="s">
        <v>51</v>
      </c>
    </row>
    <row r="4" spans="1:6" ht="31.5" customHeight="1">
      <c r="A4" s="217" t="s">
        <v>37</v>
      </c>
      <c r="B4" s="217" t="s">
        <v>38</v>
      </c>
      <c r="C4" s="217" t="s">
        <v>148</v>
      </c>
      <c r="D4" s="221" t="s">
        <v>149</v>
      </c>
      <c r="E4" s="222"/>
      <c r="F4" s="223" t="s">
        <v>150</v>
      </c>
    </row>
    <row r="5" spans="1:6" ht="31.5" customHeight="1">
      <c r="A5" s="218"/>
      <c r="B5" s="219"/>
      <c r="C5" s="220"/>
      <c r="D5" s="42" t="s">
        <v>52</v>
      </c>
      <c r="E5" s="78" t="s">
        <v>53</v>
      </c>
      <c r="F5" s="224"/>
    </row>
    <row r="6" spans="1:6" ht="18" customHeight="1">
      <c r="A6" s="47" t="s">
        <v>10</v>
      </c>
      <c r="B6" s="47" t="s">
        <v>11</v>
      </c>
      <c r="C6" s="59">
        <v>1</v>
      </c>
      <c r="D6" s="59">
        <v>2</v>
      </c>
      <c r="E6" s="79">
        <v>3</v>
      </c>
      <c r="F6" s="47">
        <v>4</v>
      </c>
    </row>
    <row r="7" spans="1:6" ht="15.75">
      <c r="A7" s="145"/>
      <c r="B7" s="85" t="s">
        <v>43</v>
      </c>
      <c r="C7" s="131">
        <v>108.423350261206</v>
      </c>
      <c r="D7" s="131">
        <v>103.292852637229</v>
      </c>
      <c r="E7" s="131">
        <v>110.575558852781</v>
      </c>
      <c r="F7" s="131">
        <v>108.562484979454</v>
      </c>
    </row>
    <row r="8" spans="1:6" ht="15.75">
      <c r="A8" s="43" t="s">
        <v>39</v>
      </c>
      <c r="B8" s="86" t="s">
        <v>41</v>
      </c>
      <c r="C8" s="132"/>
      <c r="D8" s="133"/>
      <c r="E8" s="133"/>
      <c r="F8" s="134"/>
    </row>
    <row r="9" spans="1:6" ht="15.75">
      <c r="A9" s="84">
        <v>1</v>
      </c>
      <c r="B9" s="87" t="s">
        <v>46</v>
      </c>
      <c r="C9" s="135">
        <v>98.6680734634432</v>
      </c>
      <c r="D9" s="135">
        <v>100.355714463805</v>
      </c>
      <c r="E9" s="135">
        <v>121.564942960747</v>
      </c>
      <c r="F9" s="135">
        <v>116.02955496447</v>
      </c>
    </row>
    <row r="10" spans="1:6" ht="15.75">
      <c r="A10" s="84">
        <v>2</v>
      </c>
      <c r="B10" s="87" t="s">
        <v>122</v>
      </c>
      <c r="C10" s="135">
        <v>108.736049486581</v>
      </c>
      <c r="D10" s="135">
        <v>103.367751537425</v>
      </c>
      <c r="E10" s="135">
        <v>110.43698460966</v>
      </c>
      <c r="F10" s="135">
        <v>108.485775854182</v>
      </c>
    </row>
    <row r="11" spans="1:6" ht="15.75">
      <c r="A11" s="84">
        <v>3</v>
      </c>
      <c r="B11" s="87" t="s">
        <v>123</v>
      </c>
      <c r="C11" s="135">
        <v>97.5672404152202</v>
      </c>
      <c r="D11" s="135">
        <v>100.453463723858</v>
      </c>
      <c r="E11" s="135">
        <v>106.783626924312</v>
      </c>
      <c r="F11" s="135">
        <v>104.577837609282</v>
      </c>
    </row>
    <row r="12" spans="1:6" ht="15.75">
      <c r="A12" s="84">
        <v>4</v>
      </c>
      <c r="B12" s="87" t="s">
        <v>124</v>
      </c>
      <c r="C12" s="135">
        <v>99.4186046511628</v>
      </c>
      <c r="D12" s="135">
        <v>104.519980506823</v>
      </c>
      <c r="E12" s="135">
        <v>101.610801847684</v>
      </c>
      <c r="F12" s="135">
        <v>101.128881740926</v>
      </c>
    </row>
    <row r="13" spans="1:6" ht="15.75">
      <c r="A13" s="43" t="s">
        <v>40</v>
      </c>
      <c r="B13" s="144" t="s">
        <v>42</v>
      </c>
      <c r="C13" s="132"/>
      <c r="D13" s="132"/>
      <c r="E13" s="132"/>
      <c r="F13" s="134"/>
    </row>
    <row r="14" spans="1:6" ht="15.75">
      <c r="A14" s="201">
        <v>1</v>
      </c>
      <c r="B14" s="197" t="s">
        <v>106</v>
      </c>
      <c r="C14" s="198">
        <v>98.6680734634432</v>
      </c>
      <c r="D14" s="205">
        <v>100.355714463805</v>
      </c>
      <c r="E14" s="198">
        <v>121.564942960747</v>
      </c>
      <c r="F14" s="198">
        <v>116.02955496447</v>
      </c>
    </row>
    <row r="15" spans="1:6" ht="15.75">
      <c r="A15" s="201">
        <v>2</v>
      </c>
      <c r="B15" s="197" t="s">
        <v>107</v>
      </c>
      <c r="C15" s="198">
        <v>96.5712258527795</v>
      </c>
      <c r="D15" s="198">
        <v>104.278464186693</v>
      </c>
      <c r="E15" s="198">
        <v>113.89522967536</v>
      </c>
      <c r="F15" s="198">
        <v>106.236109673892</v>
      </c>
    </row>
    <row r="16" spans="1:7" s="200" customFormat="1" ht="15.75">
      <c r="A16" s="201">
        <v>3</v>
      </c>
      <c r="B16" s="197" t="s">
        <v>108</v>
      </c>
      <c r="C16" s="198">
        <v>130.049290940517</v>
      </c>
      <c r="D16" s="198">
        <v>100.680252857959</v>
      </c>
      <c r="E16" s="198">
        <v>102.364253295075</v>
      </c>
      <c r="F16" s="198">
        <v>99.4250291923673</v>
      </c>
      <c r="G16" s="199"/>
    </row>
    <row r="17" spans="1:6" ht="15.75">
      <c r="A17" s="201">
        <v>4</v>
      </c>
      <c r="B17" s="197" t="s">
        <v>109</v>
      </c>
      <c r="C17" s="198">
        <v>92.7492124031069</v>
      </c>
      <c r="D17" s="198">
        <v>104.511321263662</v>
      </c>
      <c r="E17" s="198">
        <v>107.767880997884</v>
      </c>
      <c r="F17" s="198">
        <v>101.77597902566</v>
      </c>
    </row>
    <row r="18" spans="1:6" ht="15.75">
      <c r="A18" s="201">
        <v>5</v>
      </c>
      <c r="B18" s="197" t="s">
        <v>110</v>
      </c>
      <c r="C18" s="198">
        <v>118.125646505236</v>
      </c>
      <c r="D18" s="198">
        <v>102.352737588352</v>
      </c>
      <c r="E18" s="198">
        <v>102.598870886547</v>
      </c>
      <c r="F18" s="198">
        <v>109.916121062518</v>
      </c>
    </row>
    <row r="19" spans="1:6" ht="15.75">
      <c r="A19" s="201">
        <v>6</v>
      </c>
      <c r="B19" s="197" t="s">
        <v>111</v>
      </c>
      <c r="C19" s="198">
        <v>125.055978008742</v>
      </c>
      <c r="D19" s="198">
        <v>103.65124319007</v>
      </c>
      <c r="E19" s="198">
        <v>121.140904495003</v>
      </c>
      <c r="F19" s="198">
        <v>116.455369205778</v>
      </c>
    </row>
    <row r="20" spans="1:7" ht="15.75">
      <c r="A20" s="201">
        <v>7</v>
      </c>
      <c r="B20" s="197" t="s">
        <v>112</v>
      </c>
      <c r="C20" s="198">
        <v>105.723527990335</v>
      </c>
      <c r="D20" s="198">
        <v>102.877894631725</v>
      </c>
      <c r="E20" s="198">
        <v>105.991476352037</v>
      </c>
      <c r="F20" s="198">
        <v>100.898720282147</v>
      </c>
      <c r="G20" s="149"/>
    </row>
    <row r="21" spans="1:6" ht="15.75">
      <c r="A21" s="201">
        <v>8</v>
      </c>
      <c r="B21" s="197" t="s">
        <v>113</v>
      </c>
      <c r="C21" s="198">
        <v>113.154068428983</v>
      </c>
      <c r="D21" s="198">
        <v>99.744265834999</v>
      </c>
      <c r="E21" s="198">
        <v>103.663053901703</v>
      </c>
      <c r="F21" s="198">
        <v>112.126044903329</v>
      </c>
    </row>
    <row r="22" spans="1:6" ht="15.75">
      <c r="A22" s="201">
        <v>9</v>
      </c>
      <c r="B22" s="197" t="s">
        <v>114</v>
      </c>
      <c r="C22" s="198">
        <v>106.882658284781</v>
      </c>
      <c r="D22" s="198">
        <v>103.350197579577</v>
      </c>
      <c r="E22" s="198">
        <v>113.315280479017</v>
      </c>
      <c r="F22" s="198">
        <v>108.168490350855</v>
      </c>
    </row>
    <row r="23" spans="1:6" ht="15.75">
      <c r="A23" s="201">
        <v>10</v>
      </c>
      <c r="B23" s="197" t="s">
        <v>115</v>
      </c>
      <c r="C23" s="198">
        <v>87.5178712730354</v>
      </c>
      <c r="D23" s="198">
        <v>103.525357367064</v>
      </c>
      <c r="E23" s="198">
        <v>130.075063491036</v>
      </c>
      <c r="F23" s="198">
        <v>126.83572639262</v>
      </c>
    </row>
    <row r="24" spans="1:7" s="200" customFormat="1" ht="15.75">
      <c r="A24" s="201">
        <v>11</v>
      </c>
      <c r="B24" s="197" t="s">
        <v>116</v>
      </c>
      <c r="C24" s="198">
        <v>104.763056562989</v>
      </c>
      <c r="D24" s="198">
        <v>105.616994253152</v>
      </c>
      <c r="E24" s="198">
        <v>108.481662993659</v>
      </c>
      <c r="F24" s="198">
        <v>93.8942223030102</v>
      </c>
      <c r="G24" s="199"/>
    </row>
    <row r="25" spans="1:6" ht="15.75">
      <c r="A25" s="201">
        <v>12</v>
      </c>
      <c r="B25" s="197" t="s">
        <v>117</v>
      </c>
      <c r="C25" s="198">
        <v>120.934034094323</v>
      </c>
      <c r="D25" s="198">
        <v>100.783617117739</v>
      </c>
      <c r="E25" s="198">
        <v>107.611482614672</v>
      </c>
      <c r="F25" s="198">
        <v>121.581044416257</v>
      </c>
    </row>
    <row r="26" spans="1:6" ht="15.75">
      <c r="A26" s="201">
        <v>13</v>
      </c>
      <c r="B26" s="214" t="s">
        <v>145</v>
      </c>
      <c r="C26" s="215">
        <v>98.1696355828571</v>
      </c>
      <c r="D26" s="215">
        <v>104.111233550868</v>
      </c>
      <c r="E26" s="215">
        <v>94.2626508876082</v>
      </c>
      <c r="F26" s="215">
        <v>100.039268540663</v>
      </c>
    </row>
    <row r="27" spans="1:6" ht="15.75">
      <c r="A27" s="201">
        <v>14</v>
      </c>
      <c r="B27" s="197" t="s">
        <v>118</v>
      </c>
      <c r="C27" s="198">
        <v>95.8503938298237</v>
      </c>
      <c r="D27" s="198">
        <v>102.419523501097</v>
      </c>
      <c r="E27" s="198">
        <v>105.950207857921</v>
      </c>
      <c r="F27" s="198">
        <v>110.781536633019</v>
      </c>
    </row>
    <row r="28" spans="1:6" ht="15.75">
      <c r="A28" s="201">
        <v>15</v>
      </c>
      <c r="B28" s="197" t="s">
        <v>119</v>
      </c>
      <c r="C28" s="198">
        <v>86.8142379832467</v>
      </c>
      <c r="D28" s="198">
        <v>103.783971246885</v>
      </c>
      <c r="E28" s="198">
        <v>102.134058431337</v>
      </c>
      <c r="F28" s="198">
        <v>110.315236238498</v>
      </c>
    </row>
    <row r="29" spans="1:6" ht="15.75">
      <c r="A29" s="201">
        <v>16</v>
      </c>
      <c r="B29" s="214" t="s">
        <v>146</v>
      </c>
      <c r="C29" s="215">
        <v>101.991366104999</v>
      </c>
      <c r="D29" s="215">
        <v>102.988218771944</v>
      </c>
      <c r="E29" s="215">
        <v>100.258240923591</v>
      </c>
      <c r="F29" s="215">
        <v>101.864165408542</v>
      </c>
    </row>
    <row r="30" spans="1:6" ht="15.75">
      <c r="A30" s="201">
        <v>17</v>
      </c>
      <c r="B30" s="197" t="s">
        <v>120</v>
      </c>
      <c r="C30" s="198">
        <v>97.5672404152202</v>
      </c>
      <c r="D30" s="198">
        <v>100.453463723858</v>
      </c>
      <c r="E30" s="198">
        <v>106.783626924312</v>
      </c>
      <c r="F30" s="198">
        <v>104.577837609282</v>
      </c>
    </row>
    <row r="31" spans="1:6" ht="15.75">
      <c r="A31" s="202">
        <v>18</v>
      </c>
      <c r="B31" s="203" t="s">
        <v>121</v>
      </c>
      <c r="C31" s="204">
        <v>99.4186046511628</v>
      </c>
      <c r="D31" s="204">
        <v>104.519980506823</v>
      </c>
      <c r="E31" s="204">
        <v>101.610801847684</v>
      </c>
      <c r="F31" s="204">
        <v>101.128881740926</v>
      </c>
    </row>
    <row r="32" spans="1:2" ht="20.25" customHeight="1">
      <c r="A32" s="146"/>
      <c r="B32" s="147"/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R17"/>
  <sheetViews>
    <sheetView zoomScalePageLayoutView="0" workbookViewId="0" topLeftCell="A1">
      <selection activeCell="I12" sqref="I12"/>
    </sheetView>
  </sheetViews>
  <sheetFormatPr defaultColWidth="8.72265625" defaultRowHeight="20.25" customHeight="1"/>
  <cols>
    <col min="1" max="1" width="8.90625" style="36" customWidth="1"/>
    <col min="2" max="2" width="4.54296875" style="36" customWidth="1"/>
    <col min="3" max="3" width="49.90625" style="36" customWidth="1"/>
    <col min="4" max="4" width="12.36328125" style="36" hidden="1" customWidth="1"/>
    <col min="5" max="5" width="12.453125" style="36" hidden="1" customWidth="1"/>
    <col min="6" max="6" width="12.36328125" style="36" hidden="1" customWidth="1"/>
    <col min="7" max="8" width="7.6328125" style="36" hidden="1" customWidth="1"/>
    <col min="9" max="10" width="12.90625" style="36" bestFit="1" customWidth="1"/>
    <col min="11" max="11" width="12.18359375" style="36" customWidth="1"/>
    <col min="12" max="12" width="10.0859375" style="36" bestFit="1" customWidth="1"/>
    <col min="13" max="16384" width="8.90625" style="36" customWidth="1"/>
  </cols>
  <sheetData>
    <row r="1" ht="15" customHeight="1">
      <c r="C1" s="37" t="s">
        <v>7</v>
      </c>
    </row>
    <row r="2" spans="2:11" ht="29.25" customHeight="1">
      <c r="B2" s="225" t="s">
        <v>151</v>
      </c>
      <c r="C2" s="225"/>
      <c r="D2" s="225"/>
      <c r="E2" s="225"/>
      <c r="F2" s="225"/>
      <c r="G2" s="225"/>
      <c r="H2" s="225"/>
      <c r="I2" s="225"/>
      <c r="J2" s="225"/>
      <c r="K2" s="225"/>
    </row>
    <row r="3" spans="6:11" ht="14.25" customHeight="1">
      <c r="F3" s="36" t="s">
        <v>44</v>
      </c>
      <c r="G3" s="45"/>
      <c r="H3" s="45"/>
      <c r="J3" s="227" t="s">
        <v>105</v>
      </c>
      <c r="K3" s="227"/>
    </row>
    <row r="4" spans="2:11" ht="15.75" customHeight="1">
      <c r="B4" s="217" t="s">
        <v>37</v>
      </c>
      <c r="C4" s="217" t="s">
        <v>38</v>
      </c>
      <c r="D4" s="228" t="s">
        <v>60</v>
      </c>
      <c r="E4" s="228" t="s">
        <v>61</v>
      </c>
      <c r="F4" s="228" t="s">
        <v>62</v>
      </c>
      <c r="G4" s="46" t="s">
        <v>9</v>
      </c>
      <c r="H4" s="60"/>
      <c r="I4" s="226" t="s">
        <v>152</v>
      </c>
      <c r="J4" s="226" t="s">
        <v>153</v>
      </c>
      <c r="K4" s="226" t="s">
        <v>154</v>
      </c>
    </row>
    <row r="5" spans="2:18" ht="38.25">
      <c r="B5" s="219"/>
      <c r="C5" s="219"/>
      <c r="D5" s="228"/>
      <c r="E5" s="228"/>
      <c r="F5" s="228"/>
      <c r="G5" s="61" t="s">
        <v>63</v>
      </c>
      <c r="H5" s="61" t="s">
        <v>64</v>
      </c>
      <c r="I5" s="226"/>
      <c r="J5" s="226"/>
      <c r="K5" s="226"/>
      <c r="M5" s="125"/>
      <c r="N5" s="125"/>
      <c r="O5" s="125"/>
      <c r="P5" s="125"/>
      <c r="Q5" s="125"/>
      <c r="R5" s="125"/>
    </row>
    <row r="6" spans="2:18" ht="15.75">
      <c r="B6" s="47" t="s">
        <v>10</v>
      </c>
      <c r="C6" s="47" t="s">
        <v>11</v>
      </c>
      <c r="D6" s="48">
        <v>1</v>
      </c>
      <c r="E6" s="48">
        <v>2</v>
      </c>
      <c r="F6" s="48">
        <v>4</v>
      </c>
      <c r="G6" s="49">
        <v>6</v>
      </c>
      <c r="H6" s="49">
        <v>7</v>
      </c>
      <c r="I6" s="47">
        <v>1</v>
      </c>
      <c r="J6" s="47">
        <v>2</v>
      </c>
      <c r="K6" s="47">
        <v>3</v>
      </c>
      <c r="M6" s="125"/>
      <c r="N6" s="125"/>
      <c r="O6" s="125"/>
      <c r="P6" s="125"/>
      <c r="Q6" s="125"/>
      <c r="R6" s="125"/>
    </row>
    <row r="7" spans="2:18" ht="42" customHeight="1">
      <c r="B7" s="50" t="s">
        <v>39</v>
      </c>
      <c r="C7" s="51" t="s">
        <v>45</v>
      </c>
      <c r="D7" s="69">
        <v>26899171</v>
      </c>
      <c r="E7" s="69">
        <v>28420139</v>
      </c>
      <c r="F7" s="70">
        <v>27527836</v>
      </c>
      <c r="G7" s="67">
        <f aca="true" t="shared" si="0" ref="G7:G16">E7/F7*100</f>
        <v>103.24145711998575</v>
      </c>
      <c r="H7" s="106">
        <f>E7/D7*100</f>
        <v>105.65433038810006</v>
      </c>
      <c r="I7" s="159">
        <v>483811842</v>
      </c>
      <c r="J7" s="159">
        <v>426632136</v>
      </c>
      <c r="K7" s="113">
        <v>113.40257828116351</v>
      </c>
      <c r="L7" s="159">
        <f>'[1]GTSX-GTTT-SS2010'!$D$10-I7/1000</f>
        <v>107188.158</v>
      </c>
      <c r="M7" s="210">
        <f>L7/'[1]GTSX-GTTT-SS2010'!$D$10*100</f>
        <v>18.136744162436546</v>
      </c>
      <c r="N7" s="126"/>
      <c r="O7" s="126"/>
      <c r="P7" s="126"/>
      <c r="Q7" s="126"/>
      <c r="R7" s="126"/>
    </row>
    <row r="8" spans="2:18" ht="29.25" customHeight="1">
      <c r="B8" s="156">
        <v>1</v>
      </c>
      <c r="C8" s="130" t="s">
        <v>46</v>
      </c>
      <c r="D8" s="71">
        <v>81332</v>
      </c>
      <c r="E8" s="71">
        <v>79353</v>
      </c>
      <c r="F8" s="71">
        <v>88979</v>
      </c>
      <c r="G8" s="68">
        <f t="shared" si="0"/>
        <v>89.18171703435642</v>
      </c>
      <c r="H8" s="107">
        <f aca="true" t="shared" si="1" ref="H8:H16">E8/D8*100</f>
        <v>97.56676338956376</v>
      </c>
      <c r="I8" s="160">
        <v>1553240</v>
      </c>
      <c r="J8" s="160">
        <v>1257844</v>
      </c>
      <c r="K8" s="114">
        <v>123.48431125004373</v>
      </c>
      <c r="M8" s="126"/>
      <c r="N8" s="126"/>
      <c r="O8" s="126"/>
      <c r="P8" s="126"/>
      <c r="Q8" s="126"/>
      <c r="R8" s="126"/>
    </row>
    <row r="9" spans="2:18" ht="29.25" customHeight="1">
      <c r="B9" s="156">
        <v>2</v>
      </c>
      <c r="C9" s="130" t="s">
        <v>47</v>
      </c>
      <c r="D9" s="71">
        <v>26447726</v>
      </c>
      <c r="E9" s="71">
        <v>28201280</v>
      </c>
      <c r="F9" s="71">
        <v>26988580</v>
      </c>
      <c r="G9" s="68">
        <f t="shared" si="0"/>
        <v>104.49338201565254</v>
      </c>
      <c r="H9" s="107">
        <f t="shared" si="1"/>
        <v>106.6302637890305</v>
      </c>
      <c r="I9" s="160">
        <v>477481633</v>
      </c>
      <c r="J9" s="160">
        <v>420551766</v>
      </c>
      <c r="K9" s="114">
        <v>113.53694636488578</v>
      </c>
      <c r="M9" s="126"/>
      <c r="N9" s="126"/>
      <c r="O9" s="126"/>
      <c r="P9" s="126"/>
      <c r="Q9" s="126"/>
      <c r="R9" s="126"/>
    </row>
    <row r="10" spans="2:18" ht="29.25" customHeight="1">
      <c r="B10" s="156">
        <v>3</v>
      </c>
      <c r="C10" s="130" t="s">
        <v>48</v>
      </c>
      <c r="D10" s="71">
        <v>324770</v>
      </c>
      <c r="E10" s="71">
        <v>93466</v>
      </c>
      <c r="F10" s="71">
        <v>401514</v>
      </c>
      <c r="G10" s="68">
        <f t="shared" si="0"/>
        <v>23.278391288971246</v>
      </c>
      <c r="H10" s="107">
        <f t="shared" si="1"/>
        <v>28.779136003941254</v>
      </c>
      <c r="I10" s="160">
        <v>4078812</v>
      </c>
      <c r="J10" s="160">
        <v>4190009</v>
      </c>
      <c r="K10" s="114">
        <v>97.34613935196798</v>
      </c>
      <c r="M10" s="126"/>
      <c r="N10" s="126"/>
      <c r="O10" s="126"/>
      <c r="P10" s="126"/>
      <c r="Q10" s="126"/>
      <c r="R10" s="126"/>
    </row>
    <row r="11" spans="2:18" ht="29.25" customHeight="1">
      <c r="B11" s="156">
        <v>4</v>
      </c>
      <c r="C11" s="128" t="s">
        <v>49</v>
      </c>
      <c r="D11" s="71">
        <v>45343</v>
      </c>
      <c r="E11" s="71">
        <v>46040</v>
      </c>
      <c r="F11" s="71">
        <v>48763</v>
      </c>
      <c r="G11" s="68">
        <f t="shared" si="0"/>
        <v>94.41584808153723</v>
      </c>
      <c r="H11" s="107">
        <f t="shared" si="1"/>
        <v>101.53717222062943</v>
      </c>
      <c r="I11" s="160">
        <v>698157</v>
      </c>
      <c r="J11" s="160">
        <v>632517</v>
      </c>
      <c r="K11" s="114">
        <v>110.37758668936961</v>
      </c>
      <c r="M11" s="126"/>
      <c r="N11" s="126"/>
      <c r="O11" s="126"/>
      <c r="P11" s="126"/>
      <c r="Q11" s="126"/>
      <c r="R11" s="126"/>
    </row>
    <row r="12" spans="2:18" ht="42" customHeight="1">
      <c r="B12" s="43" t="s">
        <v>39</v>
      </c>
      <c r="C12" s="52" t="s">
        <v>50</v>
      </c>
      <c r="D12" s="72">
        <v>33652195</v>
      </c>
      <c r="E12" s="72">
        <v>35517359</v>
      </c>
      <c r="F12" s="72">
        <v>33652259</v>
      </c>
      <c r="G12" s="75">
        <f t="shared" si="0"/>
        <v>105.5422728084911</v>
      </c>
      <c r="H12" s="108">
        <f t="shared" si="1"/>
        <v>105.54247352958701</v>
      </c>
      <c r="I12" s="158">
        <v>615379469</v>
      </c>
      <c r="J12" s="158">
        <v>535623482</v>
      </c>
      <c r="K12" s="127">
        <v>114.89030815120238</v>
      </c>
      <c r="M12" s="126"/>
      <c r="N12" s="126"/>
      <c r="O12" s="126"/>
      <c r="P12" s="126"/>
      <c r="Q12" s="126"/>
      <c r="R12" s="126"/>
    </row>
    <row r="13" spans="2:18" ht="29.25" customHeight="1">
      <c r="B13" s="156">
        <v>1</v>
      </c>
      <c r="C13" s="128" t="s">
        <v>46</v>
      </c>
      <c r="D13" s="73">
        <v>145698</v>
      </c>
      <c r="E13" s="73">
        <v>142152</v>
      </c>
      <c r="F13" s="73">
        <v>135141</v>
      </c>
      <c r="G13" s="76">
        <f t="shared" si="0"/>
        <v>105.18791484449575</v>
      </c>
      <c r="H13" s="109">
        <f t="shared" si="1"/>
        <v>97.56619857513486</v>
      </c>
      <c r="I13" s="160">
        <v>2577636</v>
      </c>
      <c r="J13" s="160">
        <v>2046185</v>
      </c>
      <c r="K13" s="111">
        <v>125.97277372280611</v>
      </c>
      <c r="M13" s="126"/>
      <c r="N13" s="126"/>
      <c r="O13" s="126"/>
      <c r="P13" s="126"/>
      <c r="Q13" s="126"/>
      <c r="R13" s="126"/>
    </row>
    <row r="14" spans="2:18" ht="29.25" customHeight="1">
      <c r="B14" s="156">
        <f>B13+1</f>
        <v>2</v>
      </c>
      <c r="C14" s="128" t="s">
        <v>47</v>
      </c>
      <c r="D14" s="73">
        <v>32996183</v>
      </c>
      <c r="E14" s="73">
        <v>35183917</v>
      </c>
      <c r="F14" s="73">
        <v>32982743</v>
      </c>
      <c r="G14" s="76">
        <f t="shared" si="0"/>
        <v>106.67371419047834</v>
      </c>
      <c r="H14" s="109">
        <f t="shared" si="1"/>
        <v>106.63026387021797</v>
      </c>
      <c r="I14" s="160">
        <v>605852221</v>
      </c>
      <c r="J14" s="160">
        <v>526890715</v>
      </c>
      <c r="K14" s="111">
        <v>114.98631571064979</v>
      </c>
      <c r="M14" s="126"/>
      <c r="N14" s="126"/>
      <c r="O14" s="126"/>
      <c r="P14" s="126"/>
      <c r="Q14" s="126"/>
      <c r="R14" s="126"/>
    </row>
    <row r="15" spans="2:18" ht="29.25" customHeight="1">
      <c r="B15" s="156">
        <f>B14+1</f>
        <v>3</v>
      </c>
      <c r="C15" s="128" t="s">
        <v>48</v>
      </c>
      <c r="D15" s="73">
        <v>449255</v>
      </c>
      <c r="E15" s="73">
        <v>129292</v>
      </c>
      <c r="F15" s="73">
        <v>472300</v>
      </c>
      <c r="G15" s="76">
        <f t="shared" si="0"/>
        <v>27.37497353377091</v>
      </c>
      <c r="H15" s="109">
        <f t="shared" si="1"/>
        <v>28.779201121857295</v>
      </c>
      <c r="I15" s="160">
        <v>5979477</v>
      </c>
      <c r="J15" s="160">
        <v>5829888</v>
      </c>
      <c r="K15" s="111">
        <v>102.56589835001976</v>
      </c>
      <c r="M15" s="126"/>
      <c r="N15" s="126"/>
      <c r="O15" s="126"/>
      <c r="P15" s="126"/>
      <c r="Q15" s="126"/>
      <c r="R15" s="126"/>
    </row>
    <row r="16" spans="2:18" ht="29.25" customHeight="1">
      <c r="B16" s="157">
        <v>4</v>
      </c>
      <c r="C16" s="129" t="s">
        <v>49</v>
      </c>
      <c r="D16" s="74">
        <v>61059</v>
      </c>
      <c r="E16" s="74">
        <v>61998</v>
      </c>
      <c r="F16" s="74">
        <v>62075</v>
      </c>
      <c r="G16" s="77">
        <f t="shared" si="0"/>
        <v>99.87595650422875</v>
      </c>
      <c r="H16" s="110">
        <f t="shared" si="1"/>
        <v>101.53785682700338</v>
      </c>
      <c r="I16" s="161">
        <v>970135</v>
      </c>
      <c r="J16" s="161">
        <v>856694</v>
      </c>
      <c r="K16" s="112">
        <v>113.24171757943911</v>
      </c>
      <c r="M16" s="126"/>
      <c r="N16" s="126"/>
      <c r="O16" s="126"/>
      <c r="P16" s="126"/>
      <c r="Q16" s="126"/>
      <c r="R16" s="126"/>
    </row>
    <row r="17" spans="13:18" ht="20.25" customHeight="1">
      <c r="M17" s="125"/>
      <c r="N17" s="125"/>
      <c r="O17" s="125"/>
      <c r="P17" s="125"/>
      <c r="Q17" s="125"/>
      <c r="R17" s="125"/>
    </row>
  </sheetData>
  <sheetProtection/>
  <mergeCells count="10">
    <mergeCell ref="B2:K2"/>
    <mergeCell ref="I4:I5"/>
    <mergeCell ref="J4:J5"/>
    <mergeCell ref="K4:K5"/>
    <mergeCell ref="J3:K3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10" sqref="K10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53" customWidth="1"/>
    <col min="5" max="6" width="10.453125" style="0" customWidth="1"/>
    <col min="7" max="7" width="10.54296875" style="0" customWidth="1"/>
    <col min="8" max="8" width="10.8125" style="0" customWidth="1"/>
    <col min="9" max="9" width="6.453125" style="0" customWidth="1"/>
    <col min="10" max="10" width="6.36328125" style="0" customWidth="1"/>
    <col min="11" max="11" width="9.54296875" style="0" customWidth="1"/>
    <col min="13" max="13" width="9.90625" style="0" bestFit="1" customWidth="1"/>
  </cols>
  <sheetData>
    <row r="1" ht="16.5">
      <c r="A1" s="28" t="s">
        <v>7</v>
      </c>
    </row>
    <row r="2" spans="1:11" ht="21" customHeight="1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7:11" ht="19.5" customHeight="1">
      <c r="G3" s="29"/>
      <c r="J3" s="230" t="s">
        <v>8</v>
      </c>
      <c r="K3" s="230"/>
    </row>
    <row r="4" spans="1:11" s="29" customFormat="1" ht="16.5" customHeight="1">
      <c r="A4" s="231" t="s">
        <v>13</v>
      </c>
      <c r="B4" s="235" t="s">
        <v>125</v>
      </c>
      <c r="C4" s="236"/>
      <c r="D4" s="234" t="s">
        <v>156</v>
      </c>
      <c r="E4" s="234" t="s">
        <v>157</v>
      </c>
      <c r="F4" s="231" t="s">
        <v>158</v>
      </c>
      <c r="G4" s="243" t="s">
        <v>159</v>
      </c>
      <c r="H4" s="23" t="s">
        <v>9</v>
      </c>
      <c r="I4" s="23"/>
      <c r="J4" s="23"/>
      <c r="K4" s="23"/>
    </row>
    <row r="5" spans="1:11" s="29" customFormat="1" ht="16.5" customHeight="1">
      <c r="A5" s="232"/>
      <c r="B5" s="237"/>
      <c r="C5" s="238"/>
      <c r="D5" s="234"/>
      <c r="E5" s="234"/>
      <c r="F5" s="232"/>
      <c r="G5" s="243"/>
      <c r="H5" s="231" t="s">
        <v>160</v>
      </c>
      <c r="I5" s="235" t="s">
        <v>161</v>
      </c>
      <c r="J5" s="236"/>
      <c r="K5" s="231" t="s">
        <v>162</v>
      </c>
    </row>
    <row r="6" spans="1:11" s="29" customFormat="1" ht="16.5">
      <c r="A6" s="232"/>
      <c r="B6" s="237"/>
      <c r="C6" s="238"/>
      <c r="D6" s="234"/>
      <c r="E6" s="234"/>
      <c r="F6" s="232"/>
      <c r="G6" s="243"/>
      <c r="H6" s="232"/>
      <c r="I6" s="237"/>
      <c r="J6" s="238"/>
      <c r="K6" s="232"/>
    </row>
    <row r="7" spans="1:11" s="29" customFormat="1" ht="16.5">
      <c r="A7" s="232"/>
      <c r="B7" s="237"/>
      <c r="C7" s="238"/>
      <c r="D7" s="234"/>
      <c r="E7" s="234"/>
      <c r="F7" s="232"/>
      <c r="G7" s="243"/>
      <c r="H7" s="232"/>
      <c r="I7" s="237"/>
      <c r="J7" s="238"/>
      <c r="K7" s="232"/>
    </row>
    <row r="8" spans="1:11" s="29" customFormat="1" ht="16.5">
      <c r="A8" s="233"/>
      <c r="B8" s="239"/>
      <c r="C8" s="240"/>
      <c r="D8" s="234"/>
      <c r="E8" s="234"/>
      <c r="F8" s="233"/>
      <c r="G8" s="243"/>
      <c r="H8" s="233"/>
      <c r="I8" s="239"/>
      <c r="J8" s="240"/>
      <c r="K8" s="233"/>
    </row>
    <row r="9" spans="1:11" s="29" customFormat="1" ht="16.5">
      <c r="A9" s="49" t="s">
        <v>10</v>
      </c>
      <c r="B9" s="241">
        <v>1</v>
      </c>
      <c r="C9" s="242"/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241">
        <v>7</v>
      </c>
      <c r="J9" s="242"/>
      <c r="K9" s="49">
        <v>8</v>
      </c>
    </row>
    <row r="10" spans="1:15" s="7" customFormat="1" ht="27.75" customHeight="1">
      <c r="A10" s="27" t="s">
        <v>27</v>
      </c>
      <c r="B10" s="54">
        <v>123400</v>
      </c>
      <c r="C10" s="54">
        <v>124600</v>
      </c>
      <c r="D10" s="136">
        <v>10550.972</v>
      </c>
      <c r="E10" s="136">
        <v>10636.733</v>
      </c>
      <c r="F10" s="136">
        <v>122685.9372675</v>
      </c>
      <c r="G10" s="136">
        <v>109492.1</v>
      </c>
      <c r="H10" s="137">
        <f>E10/D10*100</f>
        <v>100.81282558611662</v>
      </c>
      <c r="I10" s="137">
        <f>F10/B10*100</f>
        <v>99.42134300445706</v>
      </c>
      <c r="J10" s="137">
        <f>F10/C10*100</f>
        <v>98.46383408306582</v>
      </c>
      <c r="K10" s="137">
        <f>F10/G10*100</f>
        <v>112.0500358176526</v>
      </c>
      <c r="L10" s="64">
        <v>136200</v>
      </c>
      <c r="M10" s="116">
        <v>137400</v>
      </c>
      <c r="N10" s="211">
        <f>L10/$F$10*100</f>
        <v>111.01516851359617</v>
      </c>
      <c r="O10" s="211">
        <f>M10/$F$10*100</f>
        <v>111.99327572516968</v>
      </c>
    </row>
    <row r="11" spans="1:14" s="7" customFormat="1" ht="27.75" customHeight="1">
      <c r="A11" s="10" t="s">
        <v>28</v>
      </c>
      <c r="B11" s="55"/>
      <c r="C11" s="55"/>
      <c r="D11" s="136"/>
      <c r="E11" s="136"/>
      <c r="F11" s="136"/>
      <c r="G11" s="136"/>
      <c r="H11" s="138"/>
      <c r="I11" s="138"/>
      <c r="J11" s="138"/>
      <c r="K11" s="138"/>
      <c r="L11" s="62"/>
      <c r="M11" s="116">
        <f>F10*1.115</f>
        <v>136794.8200532625</v>
      </c>
      <c r="N11" s="7">
        <f>M11/F10*100</f>
        <v>111.49999999999997</v>
      </c>
    </row>
    <row r="12" spans="1:13" s="8" customFormat="1" ht="27.75" customHeight="1">
      <c r="A12" s="9" t="s">
        <v>0</v>
      </c>
      <c r="B12" s="57"/>
      <c r="C12" s="57"/>
      <c r="D12" s="139">
        <v>781.355</v>
      </c>
      <c r="E12" s="139">
        <v>784.299</v>
      </c>
      <c r="F12" s="140">
        <v>10204.5</v>
      </c>
      <c r="G12" s="140">
        <v>9419.549</v>
      </c>
      <c r="H12" s="65">
        <f>E12/D12*100</f>
        <v>100.37678136058514</v>
      </c>
      <c r="I12" s="65"/>
      <c r="J12" s="65"/>
      <c r="K12" s="65">
        <f aca="true" t="shared" si="0" ref="K12:K19">F12/G12*100</f>
        <v>108.33321213149377</v>
      </c>
      <c r="L12" s="63"/>
      <c r="M12" s="116"/>
    </row>
    <row r="13" spans="1:11" s="8" customFormat="1" ht="27.75" customHeight="1">
      <c r="A13" s="9" t="s">
        <v>1</v>
      </c>
      <c r="B13" s="57"/>
      <c r="C13" s="57"/>
      <c r="D13" s="141">
        <v>9558.535</v>
      </c>
      <c r="E13" s="141">
        <v>9639.829000000002</v>
      </c>
      <c r="F13" s="141">
        <v>109682.9372675</v>
      </c>
      <c r="G13" s="141">
        <v>97498.038</v>
      </c>
      <c r="H13" s="65">
        <f aca="true" t="shared" si="1" ref="H13:H19">E13/D13*100</f>
        <v>100.8504859792845</v>
      </c>
      <c r="I13" s="65"/>
      <c r="J13" s="65"/>
      <c r="K13" s="65">
        <f t="shared" si="0"/>
        <v>112.49758407189691</v>
      </c>
    </row>
    <row r="14" spans="1:12" s="8" customFormat="1" ht="27.75" customHeight="1">
      <c r="A14" s="9" t="s">
        <v>2</v>
      </c>
      <c r="B14" s="57"/>
      <c r="C14" s="57"/>
      <c r="D14" s="139">
        <v>211.082</v>
      </c>
      <c r="E14" s="139">
        <v>212.60500000000002</v>
      </c>
      <c r="F14" s="140">
        <v>2798.5</v>
      </c>
      <c r="G14" s="140">
        <v>2574.513</v>
      </c>
      <c r="H14" s="65">
        <f t="shared" si="1"/>
        <v>100.72152054651748</v>
      </c>
      <c r="I14" s="65"/>
      <c r="J14" s="65"/>
      <c r="K14" s="65">
        <f t="shared" si="0"/>
        <v>108.700169701998</v>
      </c>
      <c r="L14" s="63"/>
    </row>
    <row r="15" spans="1:12" ht="27.75" customHeight="1">
      <c r="A15" s="4" t="s">
        <v>29</v>
      </c>
      <c r="B15" s="55"/>
      <c r="C15" s="55"/>
      <c r="D15" s="136"/>
      <c r="E15" s="136"/>
      <c r="F15" s="136"/>
      <c r="G15" s="136"/>
      <c r="H15" s="138"/>
      <c r="I15" s="138"/>
      <c r="J15" s="138"/>
      <c r="K15" s="138"/>
      <c r="L15" s="29"/>
    </row>
    <row r="16" spans="1:11" ht="27.75" customHeight="1">
      <c r="A16" s="3" t="s">
        <v>3</v>
      </c>
      <c r="B16" s="56"/>
      <c r="C16" s="56"/>
      <c r="D16" s="141">
        <v>8244.436</v>
      </c>
      <c r="E16" s="141">
        <v>8312.403</v>
      </c>
      <c r="F16" s="141">
        <v>95067.7372675</v>
      </c>
      <c r="G16" s="141">
        <v>84756.861</v>
      </c>
      <c r="H16" s="65">
        <f t="shared" si="1"/>
        <v>100.82439841852128</v>
      </c>
      <c r="I16" s="65"/>
      <c r="J16" s="65"/>
      <c r="K16" s="65">
        <f t="shared" si="0"/>
        <v>112.16524083814288</v>
      </c>
    </row>
    <row r="17" spans="1:11" ht="27.75" customHeight="1">
      <c r="A17" s="3" t="s">
        <v>4</v>
      </c>
      <c r="B17" s="56"/>
      <c r="C17" s="56"/>
      <c r="D17" s="139">
        <v>867.322</v>
      </c>
      <c r="E17" s="139">
        <v>875.3459999999999</v>
      </c>
      <c r="F17" s="140">
        <v>10293.82</v>
      </c>
      <c r="G17" s="140">
        <v>9527.462</v>
      </c>
      <c r="H17" s="65">
        <f t="shared" si="1"/>
        <v>100.92514660068576</v>
      </c>
      <c r="I17" s="65"/>
      <c r="J17" s="65"/>
      <c r="K17" s="65">
        <f t="shared" si="0"/>
        <v>108.04367417051888</v>
      </c>
    </row>
    <row r="18" spans="1:11" ht="27.75" customHeight="1">
      <c r="A18" s="6" t="s">
        <v>6</v>
      </c>
      <c r="B18" s="56"/>
      <c r="C18" s="56"/>
      <c r="D18" s="139">
        <v>6.582</v>
      </c>
      <c r="E18" s="139">
        <v>6.613</v>
      </c>
      <c r="F18" s="140">
        <v>73.5</v>
      </c>
      <c r="G18" s="142">
        <v>68.296</v>
      </c>
      <c r="H18" s="65">
        <f t="shared" si="1"/>
        <v>100.47098146460043</v>
      </c>
      <c r="I18" s="65"/>
      <c r="J18" s="65"/>
      <c r="K18" s="65">
        <f t="shared" si="0"/>
        <v>107.61977275389481</v>
      </c>
    </row>
    <row r="19" spans="1:11" ht="27.75" customHeight="1">
      <c r="A19" s="5" t="s">
        <v>5</v>
      </c>
      <c r="B19" s="58"/>
      <c r="C19" s="58"/>
      <c r="D19" s="143">
        <v>1432.632</v>
      </c>
      <c r="E19" s="143">
        <v>1442.371</v>
      </c>
      <c r="F19" s="143">
        <v>17250.9</v>
      </c>
      <c r="G19" s="143">
        <v>15139.481</v>
      </c>
      <c r="H19" s="66">
        <f t="shared" si="1"/>
        <v>100.67979774289559</v>
      </c>
      <c r="I19" s="66"/>
      <c r="J19" s="66"/>
      <c r="K19" s="66">
        <f t="shared" si="0"/>
        <v>113.94644241767602</v>
      </c>
    </row>
    <row r="20" spans="1:8" ht="16.5">
      <c r="A20" s="229" t="s">
        <v>128</v>
      </c>
      <c r="B20" s="229"/>
      <c r="C20" s="229"/>
      <c r="D20" s="229"/>
      <c r="E20" s="229"/>
      <c r="F20" s="229"/>
      <c r="G20" s="229"/>
      <c r="H20" s="229"/>
    </row>
    <row r="21" ht="16.5">
      <c r="F21" s="150"/>
    </row>
    <row r="22" ht="16.5">
      <c r="F22" s="150"/>
    </row>
    <row r="23" ht="16.5">
      <c r="F23" s="150"/>
    </row>
    <row r="24" ht="16.5">
      <c r="F24" s="150"/>
    </row>
  </sheetData>
  <sheetProtection/>
  <mergeCells count="13">
    <mergeCell ref="A4:A8"/>
    <mergeCell ref="G4:G8"/>
    <mergeCell ref="H5:H8"/>
    <mergeCell ref="A20:H20"/>
    <mergeCell ref="J3:K3"/>
    <mergeCell ref="K5:K8"/>
    <mergeCell ref="D4:D8"/>
    <mergeCell ref="B4:C8"/>
    <mergeCell ref="F4:F8"/>
    <mergeCell ref="I5:J8"/>
    <mergeCell ref="I9:J9"/>
    <mergeCell ref="B9:C9"/>
    <mergeCell ref="E4:E8"/>
  </mergeCells>
  <printOptions/>
  <pageMargins left="0.51" right="0.16" top="0.63" bottom="0.47" header="0.26" footer="0.16"/>
  <pageSetup firstPageNumber="6" useFirstPageNumber="1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72265625" defaultRowHeight="16.5"/>
  <cols>
    <col min="1" max="1" width="23.453125" style="0" customWidth="1"/>
    <col min="2" max="2" width="6.90625" style="0" customWidth="1"/>
    <col min="3" max="4" width="5.90625" style="0" bestFit="1" customWidth="1"/>
    <col min="5" max="5" width="6.90625" style="0" customWidth="1"/>
    <col min="6" max="6" width="7.8125" style="0" bestFit="1" customWidth="1"/>
    <col min="7" max="7" width="6.99609375" style="0" customWidth="1"/>
    <col min="8" max="8" width="7.8125" style="0" bestFit="1" customWidth="1"/>
    <col min="9" max="9" width="7.8125" style="0" customWidth="1"/>
    <col min="10" max="10" width="8.54296875" style="0" bestFit="1" customWidth="1"/>
    <col min="11" max="11" width="5.8125" style="0" bestFit="1" customWidth="1"/>
    <col min="12" max="12" width="5.54296875" style="0" bestFit="1" customWidth="1"/>
    <col min="13" max="13" width="5.8125" style="0" bestFit="1" customWidth="1"/>
    <col min="14" max="14" width="6.0859375" style="0" customWidth="1"/>
    <col min="15" max="15" width="12.6328125" style="0" hidden="1" customWidth="1"/>
    <col min="16" max="16" width="0" style="0" hidden="1" customWidth="1"/>
    <col min="17" max="17" width="12.6328125" style="0" hidden="1" customWidth="1"/>
    <col min="18" max="18" width="10.453125" style="0" hidden="1" customWidth="1"/>
    <col min="19" max="20" width="11.18359375" style="0" bestFit="1" customWidth="1"/>
  </cols>
  <sheetData>
    <row r="1" spans="1:14" ht="16.5">
      <c r="A1" s="80" t="s">
        <v>7</v>
      </c>
      <c r="B1" s="151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</row>
    <row r="2" spans="1:14" ht="16.5">
      <c r="A2" s="244" t="s">
        <v>163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6.5">
      <c r="A3" s="81"/>
      <c r="B3" s="15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20" ht="71.25" customHeight="1">
      <c r="A4" s="245" t="s">
        <v>13</v>
      </c>
      <c r="B4" s="246" t="s">
        <v>36</v>
      </c>
      <c r="C4" s="247" t="s">
        <v>125</v>
      </c>
      <c r="D4" s="248"/>
      <c r="E4" s="251" t="s">
        <v>156</v>
      </c>
      <c r="F4" s="251"/>
      <c r="G4" s="251" t="s">
        <v>164</v>
      </c>
      <c r="H4" s="251"/>
      <c r="I4" s="251" t="s">
        <v>152</v>
      </c>
      <c r="J4" s="251"/>
      <c r="K4" s="251" t="s">
        <v>165</v>
      </c>
      <c r="L4" s="251"/>
      <c r="M4" s="251" t="s">
        <v>166</v>
      </c>
      <c r="N4" s="251"/>
      <c r="S4" s="254" t="s">
        <v>168</v>
      </c>
      <c r="T4" s="254"/>
    </row>
    <row r="5" spans="1:20" ht="23.25" customHeight="1">
      <c r="A5" s="245"/>
      <c r="B5" s="246"/>
      <c r="C5" s="249"/>
      <c r="D5" s="250"/>
      <c r="E5" s="115" t="s">
        <v>54</v>
      </c>
      <c r="F5" s="115" t="s">
        <v>65</v>
      </c>
      <c r="G5" s="115" t="s">
        <v>54</v>
      </c>
      <c r="H5" s="115" t="s">
        <v>65</v>
      </c>
      <c r="I5" s="115" t="s">
        <v>54</v>
      </c>
      <c r="J5" s="115" t="s">
        <v>65</v>
      </c>
      <c r="K5" s="115" t="s">
        <v>54</v>
      </c>
      <c r="L5" s="115" t="s">
        <v>65</v>
      </c>
      <c r="M5" s="115" t="s">
        <v>54</v>
      </c>
      <c r="N5" s="115" t="s">
        <v>65</v>
      </c>
      <c r="Q5" s="206" t="s">
        <v>167</v>
      </c>
      <c r="S5" s="212" t="s">
        <v>169</v>
      </c>
      <c r="T5" s="212" t="s">
        <v>170</v>
      </c>
    </row>
    <row r="6" spans="1:15" ht="16.5">
      <c r="A6" s="47" t="s">
        <v>10</v>
      </c>
      <c r="B6" s="152" t="s">
        <v>11</v>
      </c>
      <c r="C6" s="255">
        <v>1</v>
      </c>
      <c r="D6" s="256"/>
      <c r="E6" s="255">
        <v>2</v>
      </c>
      <c r="F6" s="256"/>
      <c r="G6" s="255">
        <v>3</v>
      </c>
      <c r="H6" s="256"/>
      <c r="I6" s="255">
        <v>4</v>
      </c>
      <c r="J6" s="256"/>
      <c r="K6" s="255">
        <v>5</v>
      </c>
      <c r="L6" s="256"/>
      <c r="M6" s="255">
        <v>6</v>
      </c>
      <c r="N6" s="256"/>
      <c r="O6" s="174">
        <v>2014</v>
      </c>
    </row>
    <row r="7" spans="1:14" ht="16.5">
      <c r="A7" s="162" t="s">
        <v>66</v>
      </c>
      <c r="B7" s="190"/>
      <c r="C7" s="8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20" ht="16.5">
      <c r="A8" s="163" t="s">
        <v>88</v>
      </c>
      <c r="B8" s="191" t="s">
        <v>89</v>
      </c>
      <c r="C8" s="88">
        <v>14300</v>
      </c>
      <c r="D8" s="88">
        <v>14600</v>
      </c>
      <c r="E8" s="88"/>
      <c r="F8" s="117">
        <f>1188680/1000</f>
        <v>1188.68</v>
      </c>
      <c r="G8" s="117"/>
      <c r="H8" s="117">
        <f>1329012/1000</f>
        <v>1329.012</v>
      </c>
      <c r="I8" s="117"/>
      <c r="J8" s="117">
        <f>14419591/1000</f>
        <v>14419.591</v>
      </c>
      <c r="K8" s="89"/>
      <c r="L8" s="90">
        <f>H8/F8*100</f>
        <v>111.80570044082509</v>
      </c>
      <c r="M8" s="89"/>
      <c r="N8" s="90">
        <v>110.1</v>
      </c>
      <c r="O8" s="175">
        <f>J8/N8*100</f>
        <v>13096.812897366033</v>
      </c>
      <c r="P8" s="176">
        <f>J8/O8*100</f>
        <v>110.09999999999998</v>
      </c>
      <c r="Q8" s="175">
        <f>J8/N8*100</f>
        <v>13096.812897366033</v>
      </c>
      <c r="R8" s="176">
        <f>J8/Q8*100</f>
        <v>110.09999999999998</v>
      </c>
      <c r="S8" s="213">
        <f>$J$8*1.1</f>
        <v>15861.550100000002</v>
      </c>
      <c r="T8" s="213">
        <f>$J$8*1.12</f>
        <v>16149.941920000001</v>
      </c>
    </row>
    <row r="9" spans="1:18" ht="16.5">
      <c r="A9" s="164" t="s">
        <v>67</v>
      </c>
      <c r="B9" s="192" t="s">
        <v>89</v>
      </c>
      <c r="C9" s="91"/>
      <c r="D9" s="91"/>
      <c r="E9" s="91"/>
      <c r="F9" s="92">
        <f>150029/1000</f>
        <v>150.029</v>
      </c>
      <c r="G9" s="92"/>
      <c r="H9" s="92">
        <f>165591/1000</f>
        <v>165.591</v>
      </c>
      <c r="I9" s="92"/>
      <c r="J9" s="92">
        <f>2035186/1000</f>
        <v>2035.186</v>
      </c>
      <c r="K9" s="118"/>
      <c r="L9" s="100">
        <f>H9/F9*100</f>
        <v>110.37266128548482</v>
      </c>
      <c r="M9" s="93"/>
      <c r="N9" s="103">
        <v>100.9</v>
      </c>
      <c r="O9" s="175">
        <f>O8-O12</f>
        <v>1889.5218973660321</v>
      </c>
      <c r="P9" s="176">
        <f>J9/O9*100</f>
        <v>107.70904549119126</v>
      </c>
      <c r="Q9" s="175">
        <f>Q8-Q12</f>
        <v>1889.5218973660321</v>
      </c>
      <c r="R9" s="176">
        <f>J9/Q9*100</f>
        <v>107.70904549119126</v>
      </c>
    </row>
    <row r="10" spans="1:18" ht="16.5" hidden="1">
      <c r="A10" s="165" t="s">
        <v>69</v>
      </c>
      <c r="B10" s="193" t="s">
        <v>89</v>
      </c>
      <c r="C10" s="94"/>
      <c r="D10" s="94"/>
      <c r="E10" s="94"/>
      <c r="F10" s="95"/>
      <c r="G10" s="95"/>
      <c r="H10" s="95"/>
      <c r="I10" s="95"/>
      <c r="J10" s="95"/>
      <c r="K10" s="96"/>
      <c r="L10" s="100" t="e">
        <f>H10/F10*100</f>
        <v>#DIV/0!</v>
      </c>
      <c r="M10" s="96"/>
      <c r="N10" s="96"/>
      <c r="O10" s="175" t="e">
        <f>J10/N10*100</f>
        <v>#DIV/0!</v>
      </c>
      <c r="P10" s="176"/>
      <c r="R10" s="176"/>
    </row>
    <row r="11" spans="1:18" ht="16.5" hidden="1">
      <c r="A11" s="165" t="s">
        <v>68</v>
      </c>
      <c r="B11" s="193" t="s">
        <v>89</v>
      </c>
      <c r="C11" s="94"/>
      <c r="D11" s="94"/>
      <c r="E11" s="94"/>
      <c r="F11" s="95"/>
      <c r="G11" s="95"/>
      <c r="H11" s="95"/>
      <c r="I11" s="95"/>
      <c r="J11" s="95"/>
      <c r="K11" s="96"/>
      <c r="L11" s="100" t="e">
        <f>H11/F11*100</f>
        <v>#DIV/0!</v>
      </c>
      <c r="M11" s="96"/>
      <c r="N11" s="96"/>
      <c r="O11" s="175" t="e">
        <f>J11/N11*100</f>
        <v>#DIV/0!</v>
      </c>
      <c r="P11" s="176"/>
      <c r="R11" s="176"/>
    </row>
    <row r="12" spans="1:18" ht="16.5">
      <c r="A12" s="165" t="s">
        <v>55</v>
      </c>
      <c r="B12" s="193" t="s">
        <v>89</v>
      </c>
      <c r="C12" s="94"/>
      <c r="D12" s="94"/>
      <c r="E12" s="94"/>
      <c r="F12" s="120">
        <f>1038651/1000</f>
        <v>1038.651</v>
      </c>
      <c r="G12" s="94"/>
      <c r="H12" s="98">
        <f>1163421/1000</f>
        <v>1163.421</v>
      </c>
      <c r="I12" s="94"/>
      <c r="J12" s="97">
        <f>12384405/1000</f>
        <v>12384.405</v>
      </c>
      <c r="K12" s="99"/>
      <c r="L12" s="100">
        <f>H12/F12*100</f>
        <v>112.01269723901484</v>
      </c>
      <c r="M12" s="99"/>
      <c r="N12" s="100">
        <v>110.50310909210799</v>
      </c>
      <c r="O12" s="175">
        <f>J12/N12*100</f>
        <v>11207.291000000001</v>
      </c>
      <c r="P12" s="176">
        <f>J12/O12*100</f>
        <v>110.50310909210799</v>
      </c>
      <c r="Q12" s="175">
        <f>J12/N12*100</f>
        <v>11207.291000000001</v>
      </c>
      <c r="R12" s="176">
        <f>J12/Q12*100</f>
        <v>110.50310909210799</v>
      </c>
    </row>
    <row r="13" spans="1:14" ht="16.5">
      <c r="A13" s="163" t="s">
        <v>70</v>
      </c>
      <c r="B13" s="193"/>
      <c r="C13" s="94"/>
      <c r="D13" s="94"/>
      <c r="E13" s="94"/>
      <c r="F13" s="97"/>
      <c r="G13" s="97"/>
      <c r="H13" s="97"/>
      <c r="I13" s="97"/>
      <c r="J13" s="97"/>
      <c r="K13" s="99"/>
      <c r="L13" s="90"/>
      <c r="M13" s="99"/>
      <c r="N13" s="99"/>
    </row>
    <row r="14" spans="1:20" s="171" customFormat="1" ht="16.5">
      <c r="A14" s="167" t="s">
        <v>130</v>
      </c>
      <c r="B14" s="194" t="s">
        <v>56</v>
      </c>
      <c r="C14" s="91"/>
      <c r="D14" s="91"/>
      <c r="E14" s="168"/>
      <c r="F14" s="168">
        <v>250657</v>
      </c>
      <c r="G14" s="169"/>
      <c r="H14" s="169">
        <v>265051</v>
      </c>
      <c r="I14" s="169"/>
      <c r="J14" s="169">
        <v>2628809</v>
      </c>
      <c r="K14" s="103"/>
      <c r="L14" s="100">
        <f aca="true" t="shared" si="0" ref="L14:L34">H14/F14*100</f>
        <v>105.74250868717013</v>
      </c>
      <c r="M14" s="170"/>
      <c r="N14" s="170">
        <v>117.22676353478865</v>
      </c>
      <c r="S14" s="171">
        <f aca="true" t="shared" si="1" ref="S14:S19">N14/100</f>
        <v>1.1722676353478865</v>
      </c>
      <c r="T14" s="171">
        <f>J14/S14</f>
        <v>2242499</v>
      </c>
    </row>
    <row r="15" spans="1:20" s="171" customFormat="1" ht="16.5">
      <c r="A15" s="167" t="s">
        <v>90</v>
      </c>
      <c r="B15" s="194" t="s">
        <v>56</v>
      </c>
      <c r="C15" s="91"/>
      <c r="D15" s="91"/>
      <c r="E15" s="168"/>
      <c r="F15" s="168">
        <v>139754</v>
      </c>
      <c r="G15" s="169"/>
      <c r="H15" s="169">
        <v>145236</v>
      </c>
      <c r="I15" s="169"/>
      <c r="J15" s="169">
        <v>1770602</v>
      </c>
      <c r="K15" s="103"/>
      <c r="L15" s="100">
        <f t="shared" si="0"/>
        <v>103.92260686635086</v>
      </c>
      <c r="M15" s="170"/>
      <c r="N15" s="170">
        <v>104.45542656123992</v>
      </c>
      <c r="S15" s="171">
        <f t="shared" si="1"/>
        <v>1.0445542656123992</v>
      </c>
      <c r="T15" s="171">
        <f aca="true" t="shared" si="2" ref="T15:T21">J15/S15</f>
        <v>1695079</v>
      </c>
    </row>
    <row r="16" spans="1:20" s="171" customFormat="1" ht="16.5">
      <c r="A16" s="172" t="s">
        <v>76</v>
      </c>
      <c r="B16" s="194" t="s">
        <v>56</v>
      </c>
      <c r="C16" s="91"/>
      <c r="D16" s="91"/>
      <c r="E16" s="168"/>
      <c r="F16" s="168">
        <v>100593</v>
      </c>
      <c r="G16" s="169"/>
      <c r="H16" s="169">
        <v>102487</v>
      </c>
      <c r="I16" s="169"/>
      <c r="J16" s="169">
        <v>1213721</v>
      </c>
      <c r="K16" s="103"/>
      <c r="L16" s="100">
        <f t="shared" si="0"/>
        <v>101.88283478969709</v>
      </c>
      <c r="M16" s="170"/>
      <c r="N16" s="170">
        <v>117.25028353269175</v>
      </c>
      <c r="S16" s="171">
        <f t="shared" si="1"/>
        <v>1.1725028353269176</v>
      </c>
      <c r="T16" s="171">
        <f t="shared" si="2"/>
        <v>1035154</v>
      </c>
    </row>
    <row r="17" spans="1:20" s="171" customFormat="1" ht="16.5">
      <c r="A17" s="172" t="s">
        <v>75</v>
      </c>
      <c r="B17" s="194" t="s">
        <v>56</v>
      </c>
      <c r="C17" s="91"/>
      <c r="D17" s="91"/>
      <c r="E17" s="168"/>
      <c r="F17" s="168">
        <v>85465</v>
      </c>
      <c r="G17" s="169"/>
      <c r="H17" s="169">
        <v>86153</v>
      </c>
      <c r="I17" s="169"/>
      <c r="J17" s="169">
        <v>1101551</v>
      </c>
      <c r="K17" s="103"/>
      <c r="L17" s="100">
        <f t="shared" si="0"/>
        <v>100.80500789796993</v>
      </c>
      <c r="M17" s="170"/>
      <c r="N17" s="170">
        <v>94.34108181900712</v>
      </c>
      <c r="S17" s="171">
        <f t="shared" si="1"/>
        <v>0.9434108181900711</v>
      </c>
      <c r="T17" s="171">
        <f t="shared" si="2"/>
        <v>1167626</v>
      </c>
    </row>
    <row r="18" spans="1:20" s="171" customFormat="1" ht="25.5">
      <c r="A18" s="167" t="s">
        <v>77</v>
      </c>
      <c r="B18" s="194" t="s">
        <v>56</v>
      </c>
      <c r="C18" s="91"/>
      <c r="D18" s="91"/>
      <c r="E18" s="168"/>
      <c r="F18" s="168">
        <v>74507</v>
      </c>
      <c r="G18" s="169"/>
      <c r="H18" s="169">
        <v>79360</v>
      </c>
      <c r="I18" s="169"/>
      <c r="J18" s="169">
        <v>916982</v>
      </c>
      <c r="K18" s="103"/>
      <c r="L18" s="100">
        <f t="shared" si="0"/>
        <v>106.51348195471566</v>
      </c>
      <c r="M18" s="170"/>
      <c r="N18" s="170">
        <v>98.58473830989973</v>
      </c>
      <c r="S18" s="171">
        <f t="shared" si="1"/>
        <v>0.9858473830989973</v>
      </c>
      <c r="T18" s="171">
        <f t="shared" si="2"/>
        <v>930146</v>
      </c>
    </row>
    <row r="19" spans="1:20" s="171" customFormat="1" ht="16.5">
      <c r="A19" s="167" t="s">
        <v>78</v>
      </c>
      <c r="B19" s="194" t="s">
        <v>56</v>
      </c>
      <c r="C19" s="91"/>
      <c r="D19" s="91"/>
      <c r="E19" s="168"/>
      <c r="F19" s="168">
        <v>59831</v>
      </c>
      <c r="G19" s="169"/>
      <c r="H19" s="169">
        <v>61402</v>
      </c>
      <c r="I19" s="169"/>
      <c r="J19" s="169">
        <v>719271</v>
      </c>
      <c r="K19" s="93"/>
      <c r="L19" s="100">
        <f t="shared" si="0"/>
        <v>102.62572913706943</v>
      </c>
      <c r="M19" s="170"/>
      <c r="N19" s="170">
        <v>109.98464770770704</v>
      </c>
      <c r="S19" s="171">
        <f t="shared" si="1"/>
        <v>1.0998464770770704</v>
      </c>
      <c r="T19" s="171">
        <f t="shared" si="2"/>
        <v>653974</v>
      </c>
    </row>
    <row r="20" spans="1:14" s="171" customFormat="1" ht="16.5">
      <c r="A20" s="167" t="s">
        <v>102</v>
      </c>
      <c r="B20" s="194" t="s">
        <v>56</v>
      </c>
      <c r="C20" s="91"/>
      <c r="D20" s="91"/>
      <c r="E20" s="168"/>
      <c r="F20" s="168">
        <v>33640</v>
      </c>
      <c r="G20" s="169"/>
      <c r="H20" s="169">
        <v>35140</v>
      </c>
      <c r="I20" s="169"/>
      <c r="J20" s="169">
        <v>517086</v>
      </c>
      <c r="K20" s="103"/>
      <c r="L20" s="100">
        <f t="shared" si="0"/>
        <v>104.4589774078478</v>
      </c>
      <c r="M20" s="170"/>
      <c r="N20" s="170">
        <v>95.58196407677079</v>
      </c>
    </row>
    <row r="21" spans="1:20" s="171" customFormat="1" ht="16.5">
      <c r="A21" s="167" t="s">
        <v>131</v>
      </c>
      <c r="B21" s="194" t="s">
        <v>56</v>
      </c>
      <c r="C21" s="91"/>
      <c r="D21" s="91"/>
      <c r="E21" s="168"/>
      <c r="F21" s="168">
        <v>64824</v>
      </c>
      <c r="G21" s="169"/>
      <c r="H21" s="169">
        <v>68142</v>
      </c>
      <c r="I21" s="169"/>
      <c r="J21" s="169">
        <v>402130</v>
      </c>
      <c r="K21" s="103"/>
      <c r="L21" s="100">
        <f t="shared" si="0"/>
        <v>105.11847463902258</v>
      </c>
      <c r="M21" s="103"/>
      <c r="N21" s="170">
        <v>189.98148043161933</v>
      </c>
      <c r="S21" s="171">
        <f>N21/100</f>
        <v>1.8998148043161933</v>
      </c>
      <c r="T21" s="171">
        <f t="shared" si="2"/>
        <v>211668</v>
      </c>
    </row>
    <row r="22" spans="1:14" s="171" customFormat="1" ht="25.5">
      <c r="A22" s="167" t="s">
        <v>79</v>
      </c>
      <c r="B22" s="194" t="s">
        <v>56</v>
      </c>
      <c r="C22" s="91"/>
      <c r="D22" s="91"/>
      <c r="E22" s="168"/>
      <c r="F22" s="168">
        <v>29586</v>
      </c>
      <c r="G22" s="169"/>
      <c r="H22" s="169">
        <v>29683</v>
      </c>
      <c r="I22" s="169"/>
      <c r="J22" s="169">
        <v>384909</v>
      </c>
      <c r="K22" s="103"/>
      <c r="L22" s="100">
        <f t="shared" si="0"/>
        <v>100.32785777056716</v>
      </c>
      <c r="M22" s="103"/>
      <c r="N22" s="170">
        <v>103.83133804146682</v>
      </c>
    </row>
    <row r="23" spans="1:14" s="171" customFormat="1" ht="16.5">
      <c r="A23" s="172" t="s">
        <v>80</v>
      </c>
      <c r="B23" s="194" t="s">
        <v>56</v>
      </c>
      <c r="C23" s="91"/>
      <c r="D23" s="91"/>
      <c r="E23" s="168"/>
      <c r="F23" s="168">
        <v>23464</v>
      </c>
      <c r="G23" s="169"/>
      <c r="H23" s="169">
        <v>24940</v>
      </c>
      <c r="I23" s="169"/>
      <c r="J23" s="169">
        <v>281346</v>
      </c>
      <c r="K23" s="103"/>
      <c r="L23" s="100">
        <f t="shared" si="0"/>
        <v>106.29048755540403</v>
      </c>
      <c r="M23" s="103"/>
      <c r="N23" s="170">
        <v>103.3623077657847</v>
      </c>
    </row>
    <row r="24" spans="1:20" s="171" customFormat="1" ht="16.5">
      <c r="A24" s="167" t="s">
        <v>81</v>
      </c>
      <c r="B24" s="194" t="s">
        <v>56</v>
      </c>
      <c r="C24" s="91"/>
      <c r="D24" s="91"/>
      <c r="E24" s="168"/>
      <c r="F24" s="168">
        <v>18095</v>
      </c>
      <c r="G24" s="169"/>
      <c r="H24" s="169">
        <v>19547</v>
      </c>
      <c r="I24" s="169"/>
      <c r="J24" s="169">
        <v>249130</v>
      </c>
      <c r="K24" s="103"/>
      <c r="L24" s="100">
        <f t="shared" si="0"/>
        <v>108.02431610942249</v>
      </c>
      <c r="M24" s="103"/>
      <c r="N24" s="170">
        <v>111.98665851553508</v>
      </c>
      <c r="S24" s="171">
        <f>N24/100</f>
        <v>1.1198665851553509</v>
      </c>
      <c r="T24" s="171">
        <f>J24/S24</f>
        <v>222464.00000000003</v>
      </c>
    </row>
    <row r="25" spans="1:14" s="171" customFormat="1" ht="16.5">
      <c r="A25" s="167" t="s">
        <v>83</v>
      </c>
      <c r="B25" s="194" t="s">
        <v>56</v>
      </c>
      <c r="C25" s="91"/>
      <c r="D25" s="91"/>
      <c r="E25" s="168"/>
      <c r="F25" s="168">
        <v>10562</v>
      </c>
      <c r="G25" s="169"/>
      <c r="H25" s="177">
        <v>11239</v>
      </c>
      <c r="I25" s="169"/>
      <c r="J25" s="169">
        <v>171296</v>
      </c>
      <c r="K25" s="103"/>
      <c r="L25" s="100">
        <f t="shared" si="0"/>
        <v>106.40977087672789</v>
      </c>
      <c r="M25" s="103"/>
      <c r="N25" s="170">
        <v>148.8921918867941</v>
      </c>
    </row>
    <row r="26" spans="1:14" s="171" customFormat="1" ht="16.5">
      <c r="A26" s="167" t="s">
        <v>82</v>
      </c>
      <c r="B26" s="194" t="s">
        <v>56</v>
      </c>
      <c r="C26" s="91"/>
      <c r="D26" s="91"/>
      <c r="E26" s="173"/>
      <c r="F26" s="168">
        <v>9691</v>
      </c>
      <c r="G26" s="169"/>
      <c r="H26" s="169">
        <v>10360</v>
      </c>
      <c r="I26" s="169"/>
      <c r="J26" s="169">
        <v>154710</v>
      </c>
      <c r="K26" s="103"/>
      <c r="L26" s="100">
        <f t="shared" si="0"/>
        <v>106.9033123516665</v>
      </c>
      <c r="M26" s="103"/>
      <c r="N26" s="170">
        <v>83.64013818382341</v>
      </c>
    </row>
    <row r="27" spans="1:14" s="171" customFormat="1" ht="16.5">
      <c r="A27" s="167" t="s">
        <v>132</v>
      </c>
      <c r="B27" s="194" t="s">
        <v>56</v>
      </c>
      <c r="C27" s="91"/>
      <c r="D27" s="91"/>
      <c r="E27" s="168"/>
      <c r="F27" s="168">
        <v>8182</v>
      </c>
      <c r="G27" s="169"/>
      <c r="H27" s="169">
        <v>8414</v>
      </c>
      <c r="I27" s="169"/>
      <c r="J27" s="169">
        <v>120885</v>
      </c>
      <c r="K27" s="103"/>
      <c r="L27" s="100">
        <f t="shared" si="0"/>
        <v>102.83549254461013</v>
      </c>
      <c r="M27" s="103"/>
      <c r="N27" s="170">
        <v>95.2855769079186</v>
      </c>
    </row>
    <row r="28" spans="1:14" s="171" customFormat="1" ht="16.5">
      <c r="A28" s="167" t="s">
        <v>84</v>
      </c>
      <c r="B28" s="194" t="s">
        <v>56</v>
      </c>
      <c r="C28" s="91"/>
      <c r="D28" s="91"/>
      <c r="E28" s="168"/>
      <c r="F28" s="168">
        <v>8592</v>
      </c>
      <c r="G28" s="169"/>
      <c r="H28" s="169">
        <v>8771</v>
      </c>
      <c r="I28" s="169"/>
      <c r="J28" s="169">
        <v>89434</v>
      </c>
      <c r="K28" s="103"/>
      <c r="L28" s="100">
        <f t="shared" si="0"/>
        <v>102.08333333333333</v>
      </c>
      <c r="M28" s="103"/>
      <c r="N28" s="170">
        <v>102.80360940283924</v>
      </c>
    </row>
    <row r="29" spans="1:14" s="171" customFormat="1" ht="16.5">
      <c r="A29" s="167" t="s">
        <v>72</v>
      </c>
      <c r="B29" s="194" t="s">
        <v>12</v>
      </c>
      <c r="C29" s="91"/>
      <c r="D29" s="91"/>
      <c r="E29" s="168">
        <v>23417</v>
      </c>
      <c r="F29" s="168">
        <v>41172</v>
      </c>
      <c r="G29" s="169">
        <v>24317</v>
      </c>
      <c r="H29" s="169">
        <v>42754.38886279199</v>
      </c>
      <c r="I29" s="169">
        <v>262663</v>
      </c>
      <c r="J29" s="169">
        <v>504120.388862792</v>
      </c>
      <c r="K29" s="103">
        <f aca="true" t="shared" si="3" ref="K29:K34">G29/E29*100</f>
        <v>103.84336166033223</v>
      </c>
      <c r="L29" s="100">
        <f t="shared" si="0"/>
        <v>103.84336166033223</v>
      </c>
      <c r="M29" s="103">
        <v>57.58764333165245</v>
      </c>
      <c r="N29" s="170">
        <v>85.49369106546371</v>
      </c>
    </row>
    <row r="30" spans="1:14" s="171" customFormat="1" ht="16.5">
      <c r="A30" s="167" t="s">
        <v>71</v>
      </c>
      <c r="B30" s="194" t="s">
        <v>12</v>
      </c>
      <c r="C30" s="91"/>
      <c r="D30" s="91"/>
      <c r="E30" s="168">
        <v>2701</v>
      </c>
      <c r="F30" s="168">
        <v>20063</v>
      </c>
      <c r="G30" s="169">
        <v>2791</v>
      </c>
      <c r="H30" s="169">
        <v>20731.519067012217</v>
      </c>
      <c r="I30" s="169">
        <v>39000</v>
      </c>
      <c r="J30" s="169">
        <v>280077.51906701224</v>
      </c>
      <c r="K30" s="103">
        <f t="shared" si="3"/>
        <v>103.33209922251018</v>
      </c>
      <c r="L30" s="100">
        <f t="shared" si="0"/>
        <v>103.33209922251018</v>
      </c>
      <c r="M30" s="103">
        <v>113.57348787093393</v>
      </c>
      <c r="N30" s="170">
        <v>122.51913572107149</v>
      </c>
    </row>
    <row r="31" spans="1:14" s="171" customFormat="1" ht="16.5">
      <c r="A31" s="167" t="s">
        <v>133</v>
      </c>
      <c r="B31" s="194" t="s">
        <v>12</v>
      </c>
      <c r="C31" s="91"/>
      <c r="D31" s="91"/>
      <c r="E31" s="168">
        <v>12243</v>
      </c>
      <c r="F31" s="168">
        <v>16758</v>
      </c>
      <c r="G31" s="169">
        <v>12395</v>
      </c>
      <c r="H31" s="169">
        <v>16966.05488850772</v>
      </c>
      <c r="I31" s="169">
        <v>154485</v>
      </c>
      <c r="J31" s="169">
        <v>222815.05488850773</v>
      </c>
      <c r="K31" s="103">
        <f t="shared" si="3"/>
        <v>101.24152576982766</v>
      </c>
      <c r="L31" s="100">
        <f t="shared" si="0"/>
        <v>101.24152576982766</v>
      </c>
      <c r="M31" s="103">
        <v>87.17131249294661</v>
      </c>
      <c r="N31" s="170">
        <v>97.52699752194329</v>
      </c>
    </row>
    <row r="32" spans="1:14" s="171" customFormat="1" ht="16.5">
      <c r="A32" s="167" t="s">
        <v>129</v>
      </c>
      <c r="B32" s="194" t="s">
        <v>12</v>
      </c>
      <c r="C32" s="91"/>
      <c r="D32" s="91"/>
      <c r="E32" s="168">
        <v>4519</v>
      </c>
      <c r="F32" s="168">
        <v>7546</v>
      </c>
      <c r="G32" s="169">
        <v>4830</v>
      </c>
      <c r="H32" s="169">
        <v>8065.319761009073</v>
      </c>
      <c r="I32" s="169">
        <v>78796</v>
      </c>
      <c r="J32" s="169">
        <v>135865.31976100907</v>
      </c>
      <c r="K32" s="103">
        <f t="shared" si="3"/>
        <v>106.88205355167074</v>
      </c>
      <c r="L32" s="100">
        <f t="shared" si="0"/>
        <v>106.88205355167074</v>
      </c>
      <c r="M32" s="103">
        <v>108.25559509253027</v>
      </c>
      <c r="N32" s="170">
        <v>96.95524202966422</v>
      </c>
    </row>
    <row r="33" spans="1:20" s="171" customFormat="1" ht="16.5">
      <c r="A33" s="167" t="s">
        <v>73</v>
      </c>
      <c r="B33" s="194" t="s">
        <v>12</v>
      </c>
      <c r="C33" s="91"/>
      <c r="D33" s="91"/>
      <c r="E33" s="168">
        <v>531</v>
      </c>
      <c r="F33" s="168">
        <v>5631</v>
      </c>
      <c r="G33" s="169">
        <v>540</v>
      </c>
      <c r="H33" s="169">
        <v>5726.440677966101</v>
      </c>
      <c r="I33" s="169">
        <v>6549</v>
      </c>
      <c r="J33" s="169">
        <v>68701.44067796611</v>
      </c>
      <c r="K33" s="103">
        <f t="shared" si="3"/>
        <v>101.69491525423729</v>
      </c>
      <c r="L33" s="100">
        <f t="shared" si="0"/>
        <v>101.69491525423729</v>
      </c>
      <c r="M33" s="103">
        <v>83.10913705583756</v>
      </c>
      <c r="N33" s="170">
        <v>110.68737622924229</v>
      </c>
      <c r="S33" s="171">
        <f>N33/100</f>
        <v>1.106873762292423</v>
      </c>
      <c r="T33" s="171">
        <f>J33/S33</f>
        <v>62068</v>
      </c>
    </row>
    <row r="34" spans="1:20" s="171" customFormat="1" ht="16.5">
      <c r="A34" s="167" t="s">
        <v>74</v>
      </c>
      <c r="B34" s="194" t="s">
        <v>12</v>
      </c>
      <c r="C34" s="91"/>
      <c r="D34" s="91"/>
      <c r="E34" s="168">
        <v>2344</v>
      </c>
      <c r="F34" s="168">
        <v>3029</v>
      </c>
      <c r="G34" s="169">
        <v>2350</v>
      </c>
      <c r="H34" s="169">
        <v>3036.7534129692835</v>
      </c>
      <c r="I34" s="169">
        <v>24879</v>
      </c>
      <c r="J34" s="169">
        <v>36421.75341296929</v>
      </c>
      <c r="K34" s="103">
        <f t="shared" si="3"/>
        <v>100.25597269624573</v>
      </c>
      <c r="L34" s="100">
        <f t="shared" si="0"/>
        <v>100.25597269624573</v>
      </c>
      <c r="M34" s="103">
        <v>98.5541118681667</v>
      </c>
      <c r="N34" s="170">
        <v>82.43386237459947</v>
      </c>
      <c r="S34" s="171">
        <f>N34/100</f>
        <v>0.8243386237459948</v>
      </c>
      <c r="T34" s="171">
        <f>J34/S34</f>
        <v>44183</v>
      </c>
    </row>
    <row r="35" spans="1:14" s="171" customFormat="1" ht="16.5">
      <c r="A35" s="167"/>
      <c r="B35" s="194"/>
      <c r="C35" s="91"/>
      <c r="D35" s="91"/>
      <c r="E35" s="168"/>
      <c r="F35" s="168"/>
      <c r="G35" s="169"/>
      <c r="H35" s="169"/>
      <c r="I35" s="169"/>
      <c r="J35" s="169"/>
      <c r="K35" s="103"/>
      <c r="L35" s="90"/>
      <c r="M35" s="103"/>
      <c r="N35" s="170"/>
    </row>
    <row r="36" spans="1:14" ht="16.5">
      <c r="A36" s="166" t="s">
        <v>85</v>
      </c>
      <c r="B36" s="192"/>
      <c r="C36" s="91"/>
      <c r="D36" s="91"/>
      <c r="E36" s="91"/>
      <c r="F36" s="92"/>
      <c r="G36" s="92"/>
      <c r="H36" s="92"/>
      <c r="I36" s="92"/>
      <c r="J36" s="92"/>
      <c r="K36" s="93"/>
      <c r="L36" s="90"/>
      <c r="M36" s="93"/>
      <c r="N36" s="93"/>
    </row>
    <row r="37" spans="1:18" ht="16.5">
      <c r="A37" s="163" t="s">
        <v>87</v>
      </c>
      <c r="B37" s="191" t="s">
        <v>89</v>
      </c>
      <c r="C37" s="88">
        <v>13800</v>
      </c>
      <c r="D37" s="88">
        <v>13900</v>
      </c>
      <c r="E37" s="88"/>
      <c r="F37" s="121">
        <f>1019755/1000</f>
        <v>1019.755</v>
      </c>
      <c r="G37" s="88"/>
      <c r="H37" s="101">
        <f>1194609/1000</f>
        <v>1194.609</v>
      </c>
      <c r="I37" s="88"/>
      <c r="J37" s="102">
        <f>13041000/1000</f>
        <v>13041</v>
      </c>
      <c r="K37" s="89"/>
      <c r="L37" s="90">
        <f>H37/F37*100</f>
        <v>117.14666758191919</v>
      </c>
      <c r="M37" s="89"/>
      <c r="N37" s="122">
        <v>103.50253827653393</v>
      </c>
      <c r="O37" s="178">
        <f>J37/N37*100</f>
        <v>12599.691</v>
      </c>
      <c r="P37" s="176">
        <f>J37/O37*100</f>
        <v>103.50253827653393</v>
      </c>
      <c r="Q37" s="207">
        <f>12599691/1000</f>
        <v>12599.691</v>
      </c>
      <c r="R37" s="176">
        <f>J37/Q37*100</f>
        <v>103.50253827653393</v>
      </c>
    </row>
    <row r="38" spans="1:18" ht="16.5">
      <c r="A38" s="164" t="s">
        <v>67</v>
      </c>
      <c r="B38" s="192" t="s">
        <v>89</v>
      </c>
      <c r="C38" s="91"/>
      <c r="D38" s="91"/>
      <c r="E38" s="91"/>
      <c r="F38" s="92">
        <f>137173/1000</f>
        <v>137.173</v>
      </c>
      <c r="G38" s="92"/>
      <c r="H38" s="92">
        <f>140066/1000</f>
        <v>140.066</v>
      </c>
      <c r="I38" s="92"/>
      <c r="J38" s="92">
        <f>1744957/1000</f>
        <v>1744.957</v>
      </c>
      <c r="K38" s="93"/>
      <c r="L38" s="100">
        <f>H38/F38*100</f>
        <v>102.10901562260794</v>
      </c>
      <c r="M38" s="93"/>
      <c r="N38" s="148">
        <f>J38/Q38*100</f>
        <v>103.71511341779728</v>
      </c>
      <c r="O38" s="178">
        <f>O37-O41</f>
        <v>1682.4520000000011</v>
      </c>
      <c r="P38" s="176">
        <f>J38/O38*100</f>
        <v>103.71511341779728</v>
      </c>
      <c r="Q38" s="208">
        <f>Q37-Q41</f>
        <v>1682.4520000000011</v>
      </c>
      <c r="R38" s="176">
        <f>J38/Q38*100</f>
        <v>103.71511341779728</v>
      </c>
    </row>
    <row r="39" spans="1:18" ht="16.5" hidden="1">
      <c r="A39" s="165" t="s">
        <v>69</v>
      </c>
      <c r="B39" s="193" t="s">
        <v>89</v>
      </c>
      <c r="C39" s="94"/>
      <c r="D39" s="94"/>
      <c r="E39" s="94"/>
      <c r="F39" s="94"/>
      <c r="G39" s="94"/>
      <c r="H39" s="94"/>
      <c r="I39" s="94"/>
      <c r="J39" s="94"/>
      <c r="K39" s="99"/>
      <c r="L39" s="100" t="e">
        <f>H39/F39*100</f>
        <v>#DIV/0!</v>
      </c>
      <c r="M39" s="99"/>
      <c r="N39" s="123"/>
      <c r="O39" s="178"/>
      <c r="P39" s="176"/>
      <c r="Q39" s="208"/>
      <c r="R39" s="176"/>
    </row>
    <row r="40" spans="1:18" ht="16.5" hidden="1">
      <c r="A40" s="165" t="s">
        <v>68</v>
      </c>
      <c r="B40" s="193" t="s">
        <v>89</v>
      </c>
      <c r="C40" s="94"/>
      <c r="D40" s="94"/>
      <c r="E40" s="94"/>
      <c r="F40" s="94"/>
      <c r="G40" s="94"/>
      <c r="H40" s="94"/>
      <c r="I40" s="94"/>
      <c r="J40" s="94"/>
      <c r="K40" s="99"/>
      <c r="L40" s="100" t="e">
        <f>H40/F40*100</f>
        <v>#DIV/0!</v>
      </c>
      <c r="M40" s="99"/>
      <c r="N40" s="123"/>
      <c r="O40" s="178"/>
      <c r="P40" s="176"/>
      <c r="Q40" s="208"/>
      <c r="R40" s="176"/>
    </row>
    <row r="41" spans="1:18" ht="16.5">
      <c r="A41" s="164" t="s">
        <v>55</v>
      </c>
      <c r="B41" s="192" t="s">
        <v>89</v>
      </c>
      <c r="C41" s="91"/>
      <c r="D41" s="91"/>
      <c r="E41" s="91"/>
      <c r="F41" s="104">
        <f>882582/1000</f>
        <v>882.582</v>
      </c>
      <c r="G41" s="91"/>
      <c r="H41" s="105">
        <f>1054543/1000</f>
        <v>1054.543</v>
      </c>
      <c r="I41" s="91"/>
      <c r="J41" s="92">
        <f>11296043/1000</f>
        <v>11296.043</v>
      </c>
      <c r="K41" s="93"/>
      <c r="L41" s="100">
        <f>H41/F41*100</f>
        <v>119.48385532449109</v>
      </c>
      <c r="M41" s="93"/>
      <c r="N41" s="124">
        <v>103.46977839360301</v>
      </c>
      <c r="O41" s="178">
        <f>J41/N41*100</f>
        <v>10917.239</v>
      </c>
      <c r="P41" s="176">
        <f>J41/O41*100</f>
        <v>103.46977839360301</v>
      </c>
      <c r="Q41" s="209">
        <f>10917239/1000</f>
        <v>10917.239</v>
      </c>
      <c r="R41" s="176">
        <f>J41/Q41*100</f>
        <v>103.46977839360301</v>
      </c>
    </row>
    <row r="42" spans="1:17" ht="16.5">
      <c r="A42" s="163" t="s">
        <v>86</v>
      </c>
      <c r="B42" s="193"/>
      <c r="C42" s="94"/>
      <c r="D42" s="94"/>
      <c r="E42" s="94"/>
      <c r="F42" s="97"/>
      <c r="G42" s="97"/>
      <c r="H42" s="97"/>
      <c r="I42" s="97"/>
      <c r="J42" s="97"/>
      <c r="K42" s="99"/>
      <c r="L42" s="90"/>
      <c r="M42" s="99"/>
      <c r="N42" s="99"/>
      <c r="Q42" s="208"/>
    </row>
    <row r="43" spans="1:20" s="171" customFormat="1" ht="16.5">
      <c r="A43" s="179" t="s">
        <v>104</v>
      </c>
      <c r="B43" s="195" t="s">
        <v>140</v>
      </c>
      <c r="C43" s="93"/>
      <c r="D43" s="93"/>
      <c r="E43" s="91"/>
      <c r="F43" s="91">
        <v>131414</v>
      </c>
      <c r="G43" s="91"/>
      <c r="H43" s="91">
        <v>144017</v>
      </c>
      <c r="I43" s="91"/>
      <c r="J43" s="91">
        <v>1491557</v>
      </c>
      <c r="K43" s="93"/>
      <c r="L43" s="100">
        <f aca="true" t="shared" si="4" ref="L43:L66">H43/F43*100</f>
        <v>109.59030240309251</v>
      </c>
      <c r="M43" s="93"/>
      <c r="N43" s="103">
        <v>112.8619920458604</v>
      </c>
      <c r="S43" s="171">
        <f>N43/100</f>
        <v>1.128619920458604</v>
      </c>
      <c r="T43" s="171">
        <f>J43/S43</f>
        <v>1321576</v>
      </c>
    </row>
    <row r="44" spans="1:20" s="171" customFormat="1" ht="16.5">
      <c r="A44" s="179" t="s">
        <v>100</v>
      </c>
      <c r="B44" s="195" t="s">
        <v>140</v>
      </c>
      <c r="C44" s="93"/>
      <c r="D44" s="93"/>
      <c r="E44" s="91"/>
      <c r="F44" s="91">
        <v>74337</v>
      </c>
      <c r="G44" s="91"/>
      <c r="H44" s="91">
        <v>79146</v>
      </c>
      <c r="I44" s="91"/>
      <c r="J44" s="91">
        <v>927604</v>
      </c>
      <c r="K44" s="103"/>
      <c r="L44" s="100">
        <f t="shared" si="4"/>
        <v>106.46918761854795</v>
      </c>
      <c r="M44" s="93"/>
      <c r="N44" s="103">
        <v>110.49021184346097</v>
      </c>
      <c r="S44" s="171">
        <f aca="true" t="shared" si="5" ref="S44:S49">N44/100</f>
        <v>1.1049021184346097</v>
      </c>
      <c r="T44" s="171">
        <f aca="true" t="shared" si="6" ref="T44:T49">J44/S44</f>
        <v>839534.9999999999</v>
      </c>
    </row>
    <row r="45" spans="1:20" s="171" customFormat="1" ht="16.5">
      <c r="A45" s="179" t="s">
        <v>83</v>
      </c>
      <c r="B45" s="195" t="s">
        <v>140</v>
      </c>
      <c r="C45" s="91"/>
      <c r="D45" s="91"/>
      <c r="E45" s="91"/>
      <c r="F45" s="180">
        <v>62761</v>
      </c>
      <c r="G45" s="91"/>
      <c r="H45" s="180">
        <v>68758</v>
      </c>
      <c r="I45" s="91"/>
      <c r="J45" s="91">
        <v>852058</v>
      </c>
      <c r="K45" s="103"/>
      <c r="L45" s="100">
        <f t="shared" si="4"/>
        <v>109.55529707939644</v>
      </c>
      <c r="M45" s="103"/>
      <c r="N45" s="181">
        <v>94.01096057876799</v>
      </c>
      <c r="S45" s="171">
        <f t="shared" si="5"/>
        <v>0.9401096057876799</v>
      </c>
      <c r="T45" s="171">
        <f t="shared" si="6"/>
        <v>906339</v>
      </c>
    </row>
    <row r="46" spans="1:20" s="171" customFormat="1" ht="16.5">
      <c r="A46" s="179" t="s">
        <v>137</v>
      </c>
      <c r="B46" s="195" t="s">
        <v>140</v>
      </c>
      <c r="C46" s="93"/>
      <c r="D46" s="93"/>
      <c r="E46" s="91"/>
      <c r="F46" s="91">
        <v>58479</v>
      </c>
      <c r="G46" s="91"/>
      <c r="H46" s="91">
        <v>66140</v>
      </c>
      <c r="I46" s="91"/>
      <c r="J46" s="91">
        <v>688317</v>
      </c>
      <c r="K46" s="103"/>
      <c r="L46" s="100">
        <f t="shared" si="4"/>
        <v>113.10042921390584</v>
      </c>
      <c r="M46" s="103"/>
      <c r="N46" s="181">
        <v>111.26994621735173</v>
      </c>
      <c r="S46" s="171">
        <f t="shared" si="5"/>
        <v>1.1126994621735173</v>
      </c>
      <c r="T46" s="171">
        <f t="shared" si="6"/>
        <v>618601</v>
      </c>
    </row>
    <row r="47" spans="1:20" s="171" customFormat="1" ht="16.5">
      <c r="A47" s="179" t="s">
        <v>134</v>
      </c>
      <c r="B47" s="195" t="s">
        <v>140</v>
      </c>
      <c r="C47" s="91"/>
      <c r="D47" s="91"/>
      <c r="E47" s="91"/>
      <c r="F47" s="180">
        <v>44689</v>
      </c>
      <c r="G47" s="91"/>
      <c r="H47" s="180">
        <v>49125</v>
      </c>
      <c r="I47" s="91"/>
      <c r="J47" s="91">
        <v>678148</v>
      </c>
      <c r="K47" s="103"/>
      <c r="L47" s="100">
        <f t="shared" si="4"/>
        <v>109.92638009353533</v>
      </c>
      <c r="M47" s="103"/>
      <c r="N47" s="181">
        <v>88.09508035297893</v>
      </c>
      <c r="S47" s="171">
        <f t="shared" si="5"/>
        <v>0.8809508035297893</v>
      </c>
      <c r="T47" s="171">
        <f t="shared" si="6"/>
        <v>769791</v>
      </c>
    </row>
    <row r="48" spans="1:20" s="171" customFormat="1" ht="16.5">
      <c r="A48" s="179" t="s">
        <v>94</v>
      </c>
      <c r="B48" s="195" t="s">
        <v>140</v>
      </c>
      <c r="C48" s="91"/>
      <c r="D48" s="91"/>
      <c r="E48" s="91"/>
      <c r="F48" s="180">
        <v>38735</v>
      </c>
      <c r="G48" s="91"/>
      <c r="H48" s="180">
        <v>42710</v>
      </c>
      <c r="I48" s="91"/>
      <c r="J48" s="91">
        <v>483870</v>
      </c>
      <c r="K48" s="103"/>
      <c r="L48" s="100">
        <f t="shared" si="4"/>
        <v>110.26203691751645</v>
      </c>
      <c r="M48" s="103"/>
      <c r="N48" s="181">
        <v>100.60503992015968</v>
      </c>
      <c r="S48" s="171">
        <f t="shared" si="5"/>
        <v>1.0060503992015968</v>
      </c>
      <c r="T48" s="171">
        <f t="shared" si="6"/>
        <v>480960</v>
      </c>
    </row>
    <row r="49" spans="1:20" s="171" customFormat="1" ht="25.5">
      <c r="A49" s="179" t="s">
        <v>79</v>
      </c>
      <c r="B49" s="195" t="s">
        <v>140</v>
      </c>
      <c r="C49" s="93"/>
      <c r="D49" s="93"/>
      <c r="E49" s="91"/>
      <c r="F49" s="91">
        <v>29314</v>
      </c>
      <c r="G49" s="91"/>
      <c r="H49" s="91">
        <v>33214</v>
      </c>
      <c r="I49" s="91"/>
      <c r="J49" s="91">
        <v>355015</v>
      </c>
      <c r="K49" s="103"/>
      <c r="L49" s="100">
        <f t="shared" si="4"/>
        <v>113.30422323804325</v>
      </c>
      <c r="M49" s="103"/>
      <c r="N49" s="181">
        <v>104.94057067522708</v>
      </c>
      <c r="S49" s="171">
        <f t="shared" si="5"/>
        <v>1.0494057067522709</v>
      </c>
      <c r="T49" s="171">
        <f t="shared" si="6"/>
        <v>338301</v>
      </c>
    </row>
    <row r="50" spans="1:14" s="171" customFormat="1" ht="16.5">
      <c r="A50" s="179" t="s">
        <v>98</v>
      </c>
      <c r="B50" s="195" t="s">
        <v>140</v>
      </c>
      <c r="C50" s="93"/>
      <c r="D50" s="93"/>
      <c r="E50" s="91"/>
      <c r="F50" s="91">
        <v>16287</v>
      </c>
      <c r="G50" s="91"/>
      <c r="H50" s="91">
        <v>17980</v>
      </c>
      <c r="I50" s="91"/>
      <c r="J50" s="91">
        <v>336818</v>
      </c>
      <c r="K50" s="103"/>
      <c r="L50" s="100">
        <f t="shared" si="4"/>
        <v>110.39479339350402</v>
      </c>
      <c r="M50" s="103"/>
      <c r="N50" s="124">
        <v>169.6918705412922</v>
      </c>
    </row>
    <row r="51" spans="1:14" s="171" customFormat="1" ht="16.5">
      <c r="A51" s="179" t="s">
        <v>138</v>
      </c>
      <c r="B51" s="195" t="s">
        <v>140</v>
      </c>
      <c r="C51" s="93"/>
      <c r="D51" s="93"/>
      <c r="E51" s="91"/>
      <c r="F51" s="91">
        <v>27740</v>
      </c>
      <c r="G51" s="91"/>
      <c r="H51" s="91">
        <v>29045</v>
      </c>
      <c r="I51" s="91"/>
      <c r="J51" s="91">
        <v>275723</v>
      </c>
      <c r="K51" s="103"/>
      <c r="L51" s="100">
        <f t="shared" si="4"/>
        <v>104.7043979812545</v>
      </c>
      <c r="M51" s="103"/>
      <c r="N51" s="181">
        <v>126.81467376806394</v>
      </c>
    </row>
    <row r="52" spans="1:14" s="171" customFormat="1" ht="16.5">
      <c r="A52" s="179" t="s">
        <v>80</v>
      </c>
      <c r="B52" s="195" t="s">
        <v>140</v>
      </c>
      <c r="C52" s="91"/>
      <c r="D52" s="91"/>
      <c r="E52" s="91"/>
      <c r="F52" s="180">
        <v>21443</v>
      </c>
      <c r="G52" s="91"/>
      <c r="H52" s="180">
        <v>24122</v>
      </c>
      <c r="I52" s="91"/>
      <c r="J52" s="91">
        <v>232089</v>
      </c>
      <c r="K52" s="103"/>
      <c r="L52" s="100">
        <f t="shared" si="4"/>
        <v>112.49358765098168</v>
      </c>
      <c r="M52" s="103"/>
      <c r="N52" s="181">
        <v>109.25382830189567</v>
      </c>
    </row>
    <row r="53" spans="1:14" s="171" customFormat="1" ht="16.5">
      <c r="A53" s="179" t="s">
        <v>97</v>
      </c>
      <c r="B53" s="195" t="s">
        <v>140</v>
      </c>
      <c r="C53" s="91"/>
      <c r="D53" s="91"/>
      <c r="E53" s="91"/>
      <c r="F53" s="180">
        <v>24782</v>
      </c>
      <c r="G53" s="91"/>
      <c r="H53" s="180">
        <v>25469</v>
      </c>
      <c r="I53" s="91"/>
      <c r="J53" s="91">
        <v>231437</v>
      </c>
      <c r="K53" s="103"/>
      <c r="L53" s="100">
        <f t="shared" si="4"/>
        <v>102.77217335162618</v>
      </c>
      <c r="M53" s="103"/>
      <c r="N53" s="181">
        <v>107.09767282588074</v>
      </c>
    </row>
    <row r="54" spans="1:14" s="171" customFormat="1" ht="16.5">
      <c r="A54" s="179" t="s">
        <v>102</v>
      </c>
      <c r="B54" s="195" t="s">
        <v>140</v>
      </c>
      <c r="C54" s="93"/>
      <c r="D54" s="93"/>
      <c r="E54" s="91"/>
      <c r="F54" s="91">
        <v>14272</v>
      </c>
      <c r="G54" s="91"/>
      <c r="H54" s="91">
        <v>16854</v>
      </c>
      <c r="I54" s="91"/>
      <c r="J54" s="91">
        <v>188041</v>
      </c>
      <c r="K54" s="103"/>
      <c r="L54" s="100">
        <f t="shared" si="4"/>
        <v>118.09136771300447</v>
      </c>
      <c r="M54" s="103"/>
      <c r="N54" s="181">
        <v>101.38839463837037</v>
      </c>
    </row>
    <row r="55" spans="1:14" s="171" customFormat="1" ht="16.5">
      <c r="A55" s="179" t="s">
        <v>92</v>
      </c>
      <c r="B55" s="195" t="s">
        <v>140</v>
      </c>
      <c r="C55" s="91"/>
      <c r="D55" s="91"/>
      <c r="E55" s="91"/>
      <c r="F55" s="180">
        <v>13386</v>
      </c>
      <c r="G55" s="91"/>
      <c r="H55" s="180">
        <v>14980</v>
      </c>
      <c r="I55" s="91"/>
      <c r="J55" s="91">
        <v>102225</v>
      </c>
      <c r="K55" s="103"/>
      <c r="L55" s="100">
        <f t="shared" si="4"/>
        <v>111.90796354400119</v>
      </c>
      <c r="M55" s="103"/>
      <c r="N55" s="181">
        <v>98.91433713605619</v>
      </c>
    </row>
    <row r="56" spans="1:14" s="171" customFormat="1" ht="16.5">
      <c r="A56" s="179" t="s">
        <v>95</v>
      </c>
      <c r="B56" s="195" t="s">
        <v>140</v>
      </c>
      <c r="C56" s="91"/>
      <c r="D56" s="91"/>
      <c r="E56" s="91"/>
      <c r="F56" s="180">
        <v>6736</v>
      </c>
      <c r="G56" s="91"/>
      <c r="H56" s="180">
        <v>7298</v>
      </c>
      <c r="I56" s="91"/>
      <c r="J56" s="91">
        <v>78632</v>
      </c>
      <c r="K56" s="103"/>
      <c r="L56" s="100">
        <f t="shared" si="4"/>
        <v>108.34323040380048</v>
      </c>
      <c r="M56" s="103"/>
      <c r="N56" s="181">
        <v>183.56522551125224</v>
      </c>
    </row>
    <row r="57" spans="1:20" s="171" customFormat="1" ht="16.5">
      <c r="A57" s="179" t="s">
        <v>135</v>
      </c>
      <c r="B57" s="195" t="s">
        <v>12</v>
      </c>
      <c r="C57" s="91"/>
      <c r="D57" s="91"/>
      <c r="E57" s="91">
        <v>43095</v>
      </c>
      <c r="F57" s="180">
        <v>74211</v>
      </c>
      <c r="G57" s="91">
        <v>47107</v>
      </c>
      <c r="H57" s="180">
        <v>81119.79526627218</v>
      </c>
      <c r="I57" s="91">
        <v>617039</v>
      </c>
      <c r="J57" s="91">
        <v>989190.7952662722</v>
      </c>
      <c r="K57" s="103">
        <f aca="true" t="shared" si="7" ref="K57:K66">G57/E57*100</f>
        <v>109.30966469428007</v>
      </c>
      <c r="L57" s="100">
        <f t="shared" si="4"/>
        <v>109.30966469428007</v>
      </c>
      <c r="M57" s="103">
        <v>109.81276061085494</v>
      </c>
      <c r="N57" s="181">
        <v>87.60413008486593</v>
      </c>
      <c r="S57" s="171">
        <f>N57/100</f>
        <v>0.8760413008486593</v>
      </c>
      <c r="T57" s="171">
        <f>J57/S57</f>
        <v>1129160</v>
      </c>
    </row>
    <row r="58" spans="1:20" s="171" customFormat="1" ht="16.5">
      <c r="A58" s="179" t="s">
        <v>101</v>
      </c>
      <c r="B58" s="195" t="s">
        <v>141</v>
      </c>
      <c r="C58" s="93"/>
      <c r="D58" s="93"/>
      <c r="E58" s="91">
        <v>95593</v>
      </c>
      <c r="F58" s="91">
        <v>75171</v>
      </c>
      <c r="G58" s="91">
        <v>100245</v>
      </c>
      <c r="H58" s="91">
        <v>78829.17049365539</v>
      </c>
      <c r="I58" s="91">
        <v>1208604</v>
      </c>
      <c r="J58" s="91">
        <v>928062.1704936554</v>
      </c>
      <c r="K58" s="103">
        <f t="shared" si="7"/>
        <v>104.86646511773874</v>
      </c>
      <c r="L58" s="100">
        <f t="shared" si="4"/>
        <v>104.86646511773874</v>
      </c>
      <c r="M58" s="103">
        <v>42.79321273424922</v>
      </c>
      <c r="N58" s="103">
        <v>82.94816002324318</v>
      </c>
      <c r="S58" s="171">
        <f>N58/100</f>
        <v>0.8294816002324318</v>
      </c>
      <c r="T58" s="171">
        <f>J58/S58</f>
        <v>1118846</v>
      </c>
    </row>
    <row r="59" spans="1:20" s="171" customFormat="1" ht="16.5">
      <c r="A59" s="179" t="s">
        <v>103</v>
      </c>
      <c r="B59" s="195" t="s">
        <v>141</v>
      </c>
      <c r="C59" s="93"/>
      <c r="D59" s="93"/>
      <c r="E59" s="91">
        <v>16457</v>
      </c>
      <c r="F59" s="91">
        <v>55184</v>
      </c>
      <c r="G59" s="91">
        <v>17254</v>
      </c>
      <c r="H59" s="91">
        <v>57856.51917117336</v>
      </c>
      <c r="I59" s="91">
        <v>281671</v>
      </c>
      <c r="J59" s="91">
        <v>702044.5191711733</v>
      </c>
      <c r="K59" s="103">
        <f t="shared" si="7"/>
        <v>104.84292398371512</v>
      </c>
      <c r="L59" s="100">
        <f t="shared" si="4"/>
        <v>104.84292398371512</v>
      </c>
      <c r="M59" s="103">
        <v>152.36330787372611</v>
      </c>
      <c r="N59" s="181">
        <v>91.91181727350454</v>
      </c>
      <c r="S59" s="171">
        <f>N59/100</f>
        <v>0.9191181727350454</v>
      </c>
      <c r="T59" s="171">
        <f>J59/S59</f>
        <v>763824</v>
      </c>
    </row>
    <row r="60" spans="1:20" s="171" customFormat="1" ht="16.5">
      <c r="A60" s="179" t="s">
        <v>136</v>
      </c>
      <c r="B60" s="195" t="s">
        <v>141</v>
      </c>
      <c r="C60" s="93"/>
      <c r="D60" s="93"/>
      <c r="E60" s="91">
        <v>16742</v>
      </c>
      <c r="F60" s="91">
        <v>26446</v>
      </c>
      <c r="G60" s="91">
        <v>17868</v>
      </c>
      <c r="H60" s="91">
        <v>28224.652251821764</v>
      </c>
      <c r="I60" s="91">
        <v>370384</v>
      </c>
      <c r="J60" s="91">
        <v>462985.65225182177</v>
      </c>
      <c r="K60" s="103">
        <f t="shared" si="7"/>
        <v>106.72560028670411</v>
      </c>
      <c r="L60" s="100">
        <f t="shared" si="4"/>
        <v>106.72560028670411</v>
      </c>
      <c r="M60" s="103">
        <v>155.7472110205163</v>
      </c>
      <c r="N60" s="181">
        <v>98.7260432130292</v>
      </c>
      <c r="S60" s="171">
        <f>N60/100</f>
        <v>0.987260432130292</v>
      </c>
      <c r="T60" s="171">
        <f>J60/S60</f>
        <v>468960</v>
      </c>
    </row>
    <row r="61" spans="1:20" s="171" customFormat="1" ht="16.5">
      <c r="A61" s="179" t="s">
        <v>75</v>
      </c>
      <c r="B61" s="195" t="s">
        <v>141</v>
      </c>
      <c r="C61" s="93"/>
      <c r="D61" s="93"/>
      <c r="E61" s="91">
        <v>17861</v>
      </c>
      <c r="F61" s="91">
        <v>30381</v>
      </c>
      <c r="G61" s="91">
        <v>19758</v>
      </c>
      <c r="H61" s="91">
        <v>33607.73741671799</v>
      </c>
      <c r="I61" s="91">
        <v>227203</v>
      </c>
      <c r="J61" s="91">
        <v>427219.737416718</v>
      </c>
      <c r="K61" s="103">
        <f t="shared" si="7"/>
        <v>110.62090588432898</v>
      </c>
      <c r="L61" s="100">
        <f t="shared" si="4"/>
        <v>110.62090588432898</v>
      </c>
      <c r="M61" s="103">
        <v>109.81029941277399</v>
      </c>
      <c r="N61" s="181">
        <v>95.34643782273746</v>
      </c>
      <c r="S61" s="171">
        <f>N61/100</f>
        <v>0.9534643782273746</v>
      </c>
      <c r="T61" s="171">
        <f>J61/S61</f>
        <v>448071</v>
      </c>
    </row>
    <row r="62" spans="1:14" s="171" customFormat="1" ht="16.5">
      <c r="A62" s="182" t="s">
        <v>91</v>
      </c>
      <c r="B62" s="195" t="s">
        <v>141</v>
      </c>
      <c r="C62" s="91"/>
      <c r="D62" s="91"/>
      <c r="E62" s="91">
        <v>179892</v>
      </c>
      <c r="F62" s="180">
        <v>38753</v>
      </c>
      <c r="G62" s="91">
        <v>190224</v>
      </c>
      <c r="H62" s="180">
        <v>40978.75765459276</v>
      </c>
      <c r="I62" s="91">
        <v>1774265</v>
      </c>
      <c r="J62" s="91">
        <v>406832.75765459274</v>
      </c>
      <c r="K62" s="103">
        <f t="shared" si="7"/>
        <v>105.74344606764059</v>
      </c>
      <c r="L62" s="100">
        <f t="shared" si="4"/>
        <v>105.74344606764059</v>
      </c>
      <c r="M62" s="103">
        <v>207.72701675266032</v>
      </c>
      <c r="N62" s="181">
        <v>171.03083505538413</v>
      </c>
    </row>
    <row r="63" spans="1:14" s="171" customFormat="1" ht="16.5">
      <c r="A63" s="179" t="s">
        <v>139</v>
      </c>
      <c r="B63" s="195" t="s">
        <v>142</v>
      </c>
      <c r="C63" s="93"/>
      <c r="D63" s="93"/>
      <c r="E63" s="91">
        <v>468</v>
      </c>
      <c r="F63" s="91">
        <v>10217</v>
      </c>
      <c r="G63" s="91">
        <v>510</v>
      </c>
      <c r="H63" s="91">
        <v>11133.910256410258</v>
      </c>
      <c r="I63" s="91">
        <v>7939</v>
      </c>
      <c r="J63" s="91">
        <v>276129.91025641025</v>
      </c>
      <c r="K63" s="103">
        <f t="shared" si="7"/>
        <v>108.97435897435896</v>
      </c>
      <c r="L63" s="100">
        <f t="shared" si="4"/>
        <v>108.97435897435899</v>
      </c>
      <c r="M63" s="103">
        <v>186.09939052977026</v>
      </c>
      <c r="N63" s="181">
        <v>184.46044667620393</v>
      </c>
    </row>
    <row r="64" spans="1:14" s="171" customFormat="1" ht="16.5">
      <c r="A64" s="179" t="s">
        <v>99</v>
      </c>
      <c r="B64" s="195" t="s">
        <v>141</v>
      </c>
      <c r="C64" s="93"/>
      <c r="D64" s="93"/>
      <c r="E64" s="91">
        <v>14244</v>
      </c>
      <c r="F64" s="91">
        <v>9753</v>
      </c>
      <c r="G64" s="91">
        <v>16570</v>
      </c>
      <c r="H64" s="91">
        <v>11345.63395113732</v>
      </c>
      <c r="I64" s="91">
        <v>247209</v>
      </c>
      <c r="J64" s="91">
        <v>134649.6339511373</v>
      </c>
      <c r="K64" s="103">
        <f t="shared" si="7"/>
        <v>116.32968267340635</v>
      </c>
      <c r="L64" s="100">
        <f t="shared" si="4"/>
        <v>116.32968267340635</v>
      </c>
      <c r="M64" s="103">
        <v>119.66222790177599</v>
      </c>
      <c r="N64" s="181">
        <v>106.9607139348283</v>
      </c>
    </row>
    <row r="65" spans="1:14" s="171" customFormat="1" ht="16.5">
      <c r="A65" s="179" t="s">
        <v>93</v>
      </c>
      <c r="B65" s="195" t="s">
        <v>141</v>
      </c>
      <c r="C65" s="91"/>
      <c r="D65" s="91"/>
      <c r="E65" s="91">
        <v>16537</v>
      </c>
      <c r="F65" s="180">
        <v>8612</v>
      </c>
      <c r="G65" s="91">
        <v>18236</v>
      </c>
      <c r="H65" s="180">
        <v>9496.790953619158</v>
      </c>
      <c r="I65" s="91">
        <v>177236</v>
      </c>
      <c r="J65" s="91">
        <v>90373.79095361916</v>
      </c>
      <c r="K65" s="103">
        <f t="shared" si="7"/>
        <v>110.27393118461633</v>
      </c>
      <c r="L65" s="100">
        <f t="shared" si="4"/>
        <v>110.27393118461633</v>
      </c>
      <c r="M65" s="103">
        <v>86.04357620009321</v>
      </c>
      <c r="N65" s="181">
        <v>50.31864220175562</v>
      </c>
    </row>
    <row r="66" spans="1:14" s="171" customFormat="1" ht="16.5">
      <c r="A66" s="183" t="s">
        <v>96</v>
      </c>
      <c r="B66" s="196" t="s">
        <v>12</v>
      </c>
      <c r="C66" s="184"/>
      <c r="D66" s="184"/>
      <c r="E66" s="184">
        <v>16705</v>
      </c>
      <c r="F66" s="185">
        <v>5224</v>
      </c>
      <c r="G66" s="184">
        <v>17320</v>
      </c>
      <c r="H66" s="185">
        <v>5416.323256510027</v>
      </c>
      <c r="I66" s="184">
        <v>213544</v>
      </c>
      <c r="J66" s="184">
        <v>62479.323256510026</v>
      </c>
      <c r="K66" s="186">
        <f t="shared" si="7"/>
        <v>103.68153247530681</v>
      </c>
      <c r="L66" s="154">
        <f t="shared" si="4"/>
        <v>103.68153247530681</v>
      </c>
      <c r="M66" s="186">
        <v>104.1418964062599</v>
      </c>
      <c r="N66" s="187">
        <v>103.55402876690152</v>
      </c>
    </row>
    <row r="67" spans="1:14" s="171" customFormat="1" ht="16.5">
      <c r="A67" s="252" t="s">
        <v>126</v>
      </c>
      <c r="B67" s="252"/>
      <c r="C67" s="252"/>
      <c r="D67" s="252"/>
      <c r="E67" s="252"/>
      <c r="F67" s="252"/>
      <c r="G67" s="252"/>
      <c r="H67" s="252"/>
      <c r="I67" s="252"/>
      <c r="J67" s="188"/>
      <c r="K67" s="188"/>
      <c r="L67" s="188"/>
      <c r="M67" s="189"/>
      <c r="N67" s="189"/>
    </row>
    <row r="68" spans="1:14" ht="16.5">
      <c r="A68" s="253" t="s">
        <v>127</v>
      </c>
      <c r="B68" s="253"/>
      <c r="C68" s="253"/>
      <c r="D68" s="253"/>
      <c r="E68" s="253"/>
      <c r="F68" s="253"/>
      <c r="G68" s="253"/>
      <c r="H68" s="253"/>
      <c r="I68" s="253"/>
      <c r="J68" s="155"/>
      <c r="K68" s="155"/>
      <c r="L68" s="155"/>
      <c r="M68" s="81"/>
      <c r="N68" s="81"/>
    </row>
  </sheetData>
  <sheetProtection/>
  <mergeCells count="18">
    <mergeCell ref="A67:I67"/>
    <mergeCell ref="A68:I68"/>
    <mergeCell ref="S4:T4"/>
    <mergeCell ref="C6:D6"/>
    <mergeCell ref="E6:F6"/>
    <mergeCell ref="G6:H6"/>
    <mergeCell ref="I6:J6"/>
    <mergeCell ref="K6:L6"/>
    <mergeCell ref="M6:N6"/>
    <mergeCell ref="A2:N2"/>
    <mergeCell ref="A4:A5"/>
    <mergeCell ref="B4:B5"/>
    <mergeCell ref="C4:D5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68"/>
  <sheetViews>
    <sheetView tabSelected="1" zoomScalePageLayoutView="0" workbookViewId="0" topLeftCell="A1">
      <pane xSplit="1" ySplit="6" topLeftCell="E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:F4"/>
    </sheetView>
  </sheetViews>
  <sheetFormatPr defaultColWidth="8.72265625" defaultRowHeight="16.5"/>
  <cols>
    <col min="1" max="1" width="23.453125" style="0" customWidth="1"/>
    <col min="2" max="2" width="6.90625" style="0" customWidth="1"/>
    <col min="3" max="4" width="5.90625" style="0" bestFit="1" customWidth="1"/>
    <col min="5" max="5" width="6.90625" style="0" customWidth="1"/>
    <col min="6" max="6" width="7.8125" style="0" bestFit="1" customWidth="1"/>
    <col min="7" max="7" width="6.99609375" style="0" customWidth="1"/>
    <col min="8" max="8" width="7.8125" style="0" bestFit="1" customWidth="1"/>
    <col min="9" max="9" width="7.8125" style="0" customWidth="1"/>
    <col min="10" max="10" width="8.54296875" style="0" bestFit="1" customWidth="1"/>
    <col min="11" max="11" width="5.8125" style="0" bestFit="1" customWidth="1"/>
    <col min="12" max="12" width="5.54296875" style="0" bestFit="1" customWidth="1"/>
    <col min="13" max="13" width="5.8125" style="0" bestFit="1" customWidth="1"/>
    <col min="14" max="14" width="6.0859375" style="0" customWidth="1"/>
    <col min="15" max="15" width="12.6328125" style="0" hidden="1" customWidth="1"/>
    <col min="16" max="16" width="0" style="0" hidden="1" customWidth="1"/>
    <col min="17" max="17" width="12.6328125" style="0" hidden="1" customWidth="1"/>
    <col min="18" max="18" width="10.453125" style="0" hidden="1" customWidth="1"/>
    <col min="19" max="20" width="11.18359375" style="0" bestFit="1" customWidth="1"/>
  </cols>
  <sheetData>
    <row r="1" spans="1:14" ht="16.5">
      <c r="A1" s="80" t="s">
        <v>7</v>
      </c>
      <c r="B1" s="151"/>
      <c r="C1" s="80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</row>
    <row r="2" spans="1:14" ht="16.5">
      <c r="A2" s="244" t="s">
        <v>163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6.5">
      <c r="A3" s="81"/>
      <c r="B3" s="15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20" ht="71.25" customHeight="1">
      <c r="A4" s="245" t="s">
        <v>13</v>
      </c>
      <c r="B4" s="246" t="s">
        <v>36</v>
      </c>
      <c r="C4" s="247" t="s">
        <v>125</v>
      </c>
      <c r="D4" s="248"/>
      <c r="E4" s="251" t="s">
        <v>156</v>
      </c>
      <c r="F4" s="251"/>
      <c r="G4" s="251" t="s">
        <v>164</v>
      </c>
      <c r="H4" s="251"/>
      <c r="I4" s="251" t="s">
        <v>152</v>
      </c>
      <c r="J4" s="251"/>
      <c r="K4" s="251" t="s">
        <v>165</v>
      </c>
      <c r="L4" s="251"/>
      <c r="M4" s="251" t="s">
        <v>166</v>
      </c>
      <c r="N4" s="251"/>
      <c r="S4" s="254" t="s">
        <v>168</v>
      </c>
      <c r="T4" s="254"/>
    </row>
    <row r="5" spans="1:20" ht="23.25" customHeight="1">
      <c r="A5" s="245"/>
      <c r="B5" s="246"/>
      <c r="C5" s="249"/>
      <c r="D5" s="250"/>
      <c r="E5" s="115" t="s">
        <v>54</v>
      </c>
      <c r="F5" s="115" t="s">
        <v>65</v>
      </c>
      <c r="G5" s="115" t="s">
        <v>54</v>
      </c>
      <c r="H5" s="115" t="s">
        <v>65</v>
      </c>
      <c r="I5" s="115" t="s">
        <v>54</v>
      </c>
      <c r="J5" s="115" t="s">
        <v>65</v>
      </c>
      <c r="K5" s="115" t="s">
        <v>54</v>
      </c>
      <c r="L5" s="115" t="s">
        <v>65</v>
      </c>
      <c r="M5" s="115" t="s">
        <v>54</v>
      </c>
      <c r="N5" s="115" t="s">
        <v>65</v>
      </c>
      <c r="Q5" s="206" t="s">
        <v>167</v>
      </c>
      <c r="S5" s="212" t="s">
        <v>169</v>
      </c>
      <c r="T5" s="212" t="s">
        <v>170</v>
      </c>
    </row>
    <row r="6" spans="1:15" ht="16.5">
      <c r="A6" s="47" t="s">
        <v>10</v>
      </c>
      <c r="B6" s="152" t="s">
        <v>11</v>
      </c>
      <c r="C6" s="255">
        <v>1</v>
      </c>
      <c r="D6" s="256"/>
      <c r="E6" s="255">
        <v>2</v>
      </c>
      <c r="F6" s="256"/>
      <c r="G6" s="255">
        <v>3</v>
      </c>
      <c r="H6" s="256"/>
      <c r="I6" s="255">
        <v>4</v>
      </c>
      <c r="J6" s="256"/>
      <c r="K6" s="255">
        <v>5</v>
      </c>
      <c r="L6" s="256"/>
      <c r="M6" s="255">
        <v>6</v>
      </c>
      <c r="N6" s="256"/>
      <c r="O6" s="174">
        <v>2014</v>
      </c>
    </row>
    <row r="7" spans="1:14" ht="16.5">
      <c r="A7" s="162" t="s">
        <v>66</v>
      </c>
      <c r="B7" s="190"/>
      <c r="C7" s="8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23" ht="16.5">
      <c r="A8" s="163" t="s">
        <v>88</v>
      </c>
      <c r="B8" s="191" t="s">
        <v>89</v>
      </c>
      <c r="C8" s="88">
        <v>14300</v>
      </c>
      <c r="D8" s="88">
        <v>14600</v>
      </c>
      <c r="E8" s="88"/>
      <c r="F8" s="117">
        <f>1188680/1000</f>
        <v>1188.68</v>
      </c>
      <c r="G8" s="117"/>
      <c r="H8" s="117">
        <f>1329012/1000</f>
        <v>1329.012</v>
      </c>
      <c r="I8" s="117"/>
      <c r="J8" s="117">
        <f>14419591/1000</f>
        <v>14419.591</v>
      </c>
      <c r="K8" s="89"/>
      <c r="L8" s="90">
        <f>H8/F8*100</f>
        <v>111.80570044082509</v>
      </c>
      <c r="M8" s="89"/>
      <c r="N8" s="90">
        <v>110.1</v>
      </c>
      <c r="O8" s="175">
        <f>J8/N8*100</f>
        <v>13096.812897366033</v>
      </c>
      <c r="P8" s="176">
        <f>J8/O8*100</f>
        <v>110.09999999999998</v>
      </c>
      <c r="Q8" s="175">
        <f>J8/N8*100</f>
        <v>13096.812897366033</v>
      </c>
      <c r="R8" s="176">
        <f>J8/Q8*100</f>
        <v>110.09999999999998</v>
      </c>
      <c r="S8" s="213">
        <f>$J$8*1.1</f>
        <v>15861.550100000002</v>
      </c>
      <c r="T8" s="213">
        <f>$J$8*1.12</f>
        <v>16149.941920000001</v>
      </c>
      <c r="U8">
        <v>14.5</v>
      </c>
      <c r="V8">
        <f>U8*1.067</f>
        <v>15.471499999999999</v>
      </c>
      <c r="W8">
        <f>V8/U8*100</f>
        <v>106.69999999999999</v>
      </c>
    </row>
    <row r="9" spans="1:18" ht="16.5">
      <c r="A9" s="164" t="s">
        <v>67</v>
      </c>
      <c r="B9" s="192" t="s">
        <v>89</v>
      </c>
      <c r="C9" s="91"/>
      <c r="D9" s="91"/>
      <c r="E9" s="91"/>
      <c r="F9" s="92">
        <f>150029/1000</f>
        <v>150.029</v>
      </c>
      <c r="G9" s="92"/>
      <c r="H9" s="92">
        <f>165591/1000</f>
        <v>165.591</v>
      </c>
      <c r="I9" s="92"/>
      <c r="J9" s="92">
        <f>2035186/1000</f>
        <v>2035.186</v>
      </c>
      <c r="K9" s="118"/>
      <c r="L9" s="100">
        <f aca="true" t="shared" si="0" ref="L9:L66">H9/F9*100</f>
        <v>110.37266128548482</v>
      </c>
      <c r="M9" s="93"/>
      <c r="N9" s="103">
        <v>100.9</v>
      </c>
      <c r="O9" s="175">
        <f>O8-O12</f>
        <v>1889.5218973660321</v>
      </c>
      <c r="P9" s="176">
        <f>J9/O9*100</f>
        <v>107.70904549119126</v>
      </c>
      <c r="Q9" s="175">
        <f>Q8-Q12</f>
        <v>1889.5218973660321</v>
      </c>
      <c r="R9" s="176">
        <f>J9/Q9*100</f>
        <v>107.70904549119126</v>
      </c>
    </row>
    <row r="10" spans="1:18" ht="16.5" hidden="1">
      <c r="A10" s="165" t="s">
        <v>69</v>
      </c>
      <c r="B10" s="193" t="s">
        <v>89</v>
      </c>
      <c r="C10" s="94"/>
      <c r="D10" s="94"/>
      <c r="E10" s="94"/>
      <c r="F10" s="95"/>
      <c r="G10" s="95"/>
      <c r="H10" s="95"/>
      <c r="I10" s="95"/>
      <c r="J10" s="95"/>
      <c r="K10" s="96"/>
      <c r="L10" s="100" t="e">
        <f t="shared" si="0"/>
        <v>#DIV/0!</v>
      </c>
      <c r="M10" s="96"/>
      <c r="N10" s="96"/>
      <c r="O10" s="175" t="e">
        <f>J10/N10*100</f>
        <v>#DIV/0!</v>
      </c>
      <c r="P10" s="176"/>
      <c r="R10" s="176"/>
    </row>
    <row r="11" spans="1:18" ht="16.5" hidden="1">
      <c r="A11" s="165" t="s">
        <v>68</v>
      </c>
      <c r="B11" s="193" t="s">
        <v>89</v>
      </c>
      <c r="C11" s="94"/>
      <c r="D11" s="94"/>
      <c r="E11" s="94"/>
      <c r="F11" s="95"/>
      <c r="G11" s="95"/>
      <c r="H11" s="95"/>
      <c r="I11" s="95"/>
      <c r="J11" s="95"/>
      <c r="K11" s="96"/>
      <c r="L11" s="100" t="e">
        <f t="shared" si="0"/>
        <v>#DIV/0!</v>
      </c>
      <c r="M11" s="96"/>
      <c r="N11" s="96"/>
      <c r="O11" s="175" t="e">
        <f>J11/N11*100</f>
        <v>#DIV/0!</v>
      </c>
      <c r="P11" s="176"/>
      <c r="R11" s="176"/>
    </row>
    <row r="12" spans="1:18" ht="16.5">
      <c r="A12" s="165" t="s">
        <v>55</v>
      </c>
      <c r="B12" s="193" t="s">
        <v>89</v>
      </c>
      <c r="C12" s="94"/>
      <c r="D12" s="94"/>
      <c r="E12" s="94"/>
      <c r="F12" s="120">
        <f>1038651/1000</f>
        <v>1038.651</v>
      </c>
      <c r="G12" s="94"/>
      <c r="H12" s="98">
        <f>1163421/1000</f>
        <v>1163.421</v>
      </c>
      <c r="I12" s="94"/>
      <c r="J12" s="97">
        <f>12384405/1000</f>
        <v>12384.405</v>
      </c>
      <c r="K12" s="99"/>
      <c r="L12" s="100">
        <f t="shared" si="0"/>
        <v>112.01269723901484</v>
      </c>
      <c r="M12" s="99"/>
      <c r="N12" s="100">
        <v>110.50310909210799</v>
      </c>
      <c r="O12" s="175">
        <f>J12/N12*100</f>
        <v>11207.291000000001</v>
      </c>
      <c r="P12" s="176">
        <f>J12/O12*100</f>
        <v>110.50310909210799</v>
      </c>
      <c r="Q12" s="175">
        <f>J12/N12*100</f>
        <v>11207.291000000001</v>
      </c>
      <c r="R12" s="176">
        <f>J12/Q12*100</f>
        <v>110.50310909210799</v>
      </c>
    </row>
    <row r="13" spans="1:14" ht="16.5">
      <c r="A13" s="163" t="s">
        <v>70</v>
      </c>
      <c r="B13" s="193"/>
      <c r="C13" s="94"/>
      <c r="D13" s="94"/>
      <c r="E13" s="94"/>
      <c r="F13" s="97"/>
      <c r="G13" s="97"/>
      <c r="H13" s="97"/>
      <c r="I13" s="97"/>
      <c r="J13" s="97"/>
      <c r="K13" s="99"/>
      <c r="L13" s="90"/>
      <c r="M13" s="99"/>
      <c r="N13" s="99"/>
    </row>
    <row r="14" spans="1:20" s="171" customFormat="1" ht="16.5">
      <c r="A14" s="167" t="s">
        <v>130</v>
      </c>
      <c r="B14" s="194" t="s">
        <v>56</v>
      </c>
      <c r="C14" s="91"/>
      <c r="D14" s="91"/>
      <c r="E14" s="168"/>
      <c r="F14" s="168">
        <v>250657</v>
      </c>
      <c r="G14" s="169"/>
      <c r="H14" s="169">
        <v>265051</v>
      </c>
      <c r="I14" s="169"/>
      <c r="J14" s="169">
        <v>2628809</v>
      </c>
      <c r="K14" s="103"/>
      <c r="L14" s="100">
        <f t="shared" si="0"/>
        <v>105.74250868717013</v>
      </c>
      <c r="M14" s="170"/>
      <c r="N14" s="170">
        <v>117.22676353478865</v>
      </c>
      <c r="S14" s="171">
        <f aca="true" t="shared" si="1" ref="S14:S19">N14/100</f>
        <v>1.1722676353478865</v>
      </c>
      <c r="T14" s="171">
        <f>J14/S14</f>
        <v>2242499</v>
      </c>
    </row>
    <row r="15" spans="1:20" s="171" customFormat="1" ht="16.5">
      <c r="A15" s="167" t="s">
        <v>90</v>
      </c>
      <c r="B15" s="194" t="s">
        <v>56</v>
      </c>
      <c r="C15" s="91"/>
      <c r="D15" s="91"/>
      <c r="E15" s="168"/>
      <c r="F15" s="168">
        <v>139754</v>
      </c>
      <c r="G15" s="169"/>
      <c r="H15" s="169">
        <v>145236</v>
      </c>
      <c r="I15" s="169"/>
      <c r="J15" s="169">
        <v>1770602</v>
      </c>
      <c r="K15" s="103"/>
      <c r="L15" s="100">
        <f t="shared" si="0"/>
        <v>103.92260686635086</v>
      </c>
      <c r="M15" s="170"/>
      <c r="N15" s="170">
        <v>104.45542656123992</v>
      </c>
      <c r="S15" s="171">
        <f t="shared" si="1"/>
        <v>1.0445542656123992</v>
      </c>
      <c r="T15" s="171">
        <f aca="true" t="shared" si="2" ref="T15:T21">J15/S15</f>
        <v>1695079</v>
      </c>
    </row>
    <row r="16" spans="1:20" s="171" customFormat="1" ht="16.5">
      <c r="A16" s="172" t="s">
        <v>76</v>
      </c>
      <c r="B16" s="194" t="s">
        <v>56</v>
      </c>
      <c r="C16" s="91"/>
      <c r="D16" s="91"/>
      <c r="E16" s="168"/>
      <c r="F16" s="168">
        <v>100593</v>
      </c>
      <c r="G16" s="169"/>
      <c r="H16" s="169">
        <v>102487</v>
      </c>
      <c r="I16" s="169"/>
      <c r="J16" s="169">
        <v>1213721</v>
      </c>
      <c r="K16" s="103"/>
      <c r="L16" s="100">
        <f t="shared" si="0"/>
        <v>101.88283478969709</v>
      </c>
      <c r="M16" s="170"/>
      <c r="N16" s="170">
        <v>117.25028353269175</v>
      </c>
      <c r="S16" s="171">
        <f t="shared" si="1"/>
        <v>1.1725028353269176</v>
      </c>
      <c r="T16" s="171">
        <f t="shared" si="2"/>
        <v>1035154</v>
      </c>
    </row>
    <row r="17" spans="1:20" s="171" customFormat="1" ht="16.5">
      <c r="A17" s="172" t="s">
        <v>75</v>
      </c>
      <c r="B17" s="194" t="s">
        <v>56</v>
      </c>
      <c r="C17" s="91"/>
      <c r="D17" s="91"/>
      <c r="E17" s="168"/>
      <c r="F17" s="168">
        <v>85465</v>
      </c>
      <c r="G17" s="169"/>
      <c r="H17" s="169">
        <v>86153</v>
      </c>
      <c r="I17" s="169"/>
      <c r="J17" s="169">
        <v>1101551</v>
      </c>
      <c r="K17" s="103"/>
      <c r="L17" s="100">
        <f t="shared" si="0"/>
        <v>100.80500789796993</v>
      </c>
      <c r="M17" s="170"/>
      <c r="N17" s="170">
        <v>94.34108181900712</v>
      </c>
      <c r="S17" s="171">
        <f t="shared" si="1"/>
        <v>0.9434108181900711</v>
      </c>
      <c r="T17" s="171">
        <f t="shared" si="2"/>
        <v>1167626</v>
      </c>
    </row>
    <row r="18" spans="1:20" s="171" customFormat="1" ht="25.5">
      <c r="A18" s="167" t="s">
        <v>77</v>
      </c>
      <c r="B18" s="194" t="s">
        <v>56</v>
      </c>
      <c r="C18" s="91"/>
      <c r="D18" s="91"/>
      <c r="E18" s="168"/>
      <c r="F18" s="168">
        <v>74507</v>
      </c>
      <c r="G18" s="169"/>
      <c r="H18" s="169">
        <v>79360</v>
      </c>
      <c r="I18" s="169"/>
      <c r="J18" s="169">
        <v>916982</v>
      </c>
      <c r="K18" s="103"/>
      <c r="L18" s="100">
        <f t="shared" si="0"/>
        <v>106.51348195471566</v>
      </c>
      <c r="M18" s="170"/>
      <c r="N18" s="170">
        <v>98.58473830989973</v>
      </c>
      <c r="S18" s="171">
        <f t="shared" si="1"/>
        <v>0.9858473830989973</v>
      </c>
      <c r="T18" s="171">
        <f t="shared" si="2"/>
        <v>930146</v>
      </c>
    </row>
    <row r="19" spans="1:20" s="171" customFormat="1" ht="16.5">
      <c r="A19" s="167" t="s">
        <v>78</v>
      </c>
      <c r="B19" s="194" t="s">
        <v>56</v>
      </c>
      <c r="C19" s="91"/>
      <c r="D19" s="91"/>
      <c r="E19" s="168"/>
      <c r="F19" s="168">
        <v>59831</v>
      </c>
      <c r="G19" s="169"/>
      <c r="H19" s="169">
        <v>61402</v>
      </c>
      <c r="I19" s="169"/>
      <c r="J19" s="169">
        <v>719271</v>
      </c>
      <c r="K19" s="93"/>
      <c r="L19" s="100">
        <f t="shared" si="0"/>
        <v>102.62572913706943</v>
      </c>
      <c r="M19" s="170"/>
      <c r="N19" s="170">
        <v>109.98464770770704</v>
      </c>
      <c r="S19" s="171">
        <f t="shared" si="1"/>
        <v>1.0998464770770704</v>
      </c>
      <c r="T19" s="171">
        <f t="shared" si="2"/>
        <v>653974</v>
      </c>
    </row>
    <row r="20" spans="1:14" s="171" customFormat="1" ht="16.5">
      <c r="A20" s="167" t="s">
        <v>102</v>
      </c>
      <c r="B20" s="194" t="s">
        <v>56</v>
      </c>
      <c r="C20" s="91"/>
      <c r="D20" s="91"/>
      <c r="E20" s="168"/>
      <c r="F20" s="168">
        <v>33640</v>
      </c>
      <c r="G20" s="169"/>
      <c r="H20" s="169">
        <v>35140</v>
      </c>
      <c r="I20" s="169"/>
      <c r="J20" s="169">
        <v>517086</v>
      </c>
      <c r="K20" s="103"/>
      <c r="L20" s="100">
        <f t="shared" si="0"/>
        <v>104.4589774078478</v>
      </c>
      <c r="M20" s="170"/>
      <c r="N20" s="170">
        <v>95.58196407677079</v>
      </c>
    </row>
    <row r="21" spans="1:20" s="171" customFormat="1" ht="16.5">
      <c r="A21" s="167" t="s">
        <v>72</v>
      </c>
      <c r="B21" s="194" t="s">
        <v>12</v>
      </c>
      <c r="C21" s="91"/>
      <c r="D21" s="91"/>
      <c r="E21" s="168">
        <v>23417</v>
      </c>
      <c r="F21" s="168">
        <v>41172</v>
      </c>
      <c r="G21" s="169">
        <v>24317</v>
      </c>
      <c r="H21" s="169">
        <v>42754.38886279199</v>
      </c>
      <c r="I21" s="169">
        <v>262663</v>
      </c>
      <c r="J21" s="169">
        <v>504120.388862792</v>
      </c>
      <c r="K21" s="103">
        <f>G21/E21*100</f>
        <v>103.84336166033223</v>
      </c>
      <c r="L21" s="100">
        <f t="shared" si="0"/>
        <v>103.84336166033223</v>
      </c>
      <c r="M21" s="103">
        <v>57.58764333165245</v>
      </c>
      <c r="N21" s="170">
        <v>85.49369106546371</v>
      </c>
      <c r="S21" s="171">
        <f>N21/100</f>
        <v>0.8549369106546371</v>
      </c>
      <c r="T21" s="171">
        <f t="shared" si="2"/>
        <v>589658</v>
      </c>
    </row>
    <row r="22" spans="1:14" s="171" customFormat="1" ht="25.5">
      <c r="A22" s="167" t="s">
        <v>79</v>
      </c>
      <c r="B22" s="194" t="s">
        <v>56</v>
      </c>
      <c r="C22" s="91"/>
      <c r="D22" s="91"/>
      <c r="E22" s="168"/>
      <c r="F22" s="168">
        <v>29586</v>
      </c>
      <c r="G22" s="169"/>
      <c r="H22" s="169">
        <v>29683</v>
      </c>
      <c r="I22" s="169"/>
      <c r="J22" s="169">
        <v>384909</v>
      </c>
      <c r="K22" s="103"/>
      <c r="L22" s="100">
        <f t="shared" si="0"/>
        <v>100.32785777056716</v>
      </c>
      <c r="M22" s="103"/>
      <c r="N22" s="170">
        <v>103.83133804146682</v>
      </c>
    </row>
    <row r="23" spans="1:14" s="171" customFormat="1" ht="16.5">
      <c r="A23" s="167" t="s">
        <v>131</v>
      </c>
      <c r="B23" s="194" t="s">
        <v>56</v>
      </c>
      <c r="C23" s="91"/>
      <c r="D23" s="91"/>
      <c r="E23" s="168"/>
      <c r="F23" s="168">
        <v>64824</v>
      </c>
      <c r="G23" s="169"/>
      <c r="H23" s="169">
        <v>68142</v>
      </c>
      <c r="I23" s="169"/>
      <c r="J23" s="169">
        <v>402130</v>
      </c>
      <c r="K23" s="103"/>
      <c r="L23" s="100">
        <f t="shared" si="0"/>
        <v>105.11847463902258</v>
      </c>
      <c r="M23" s="103"/>
      <c r="N23" s="170">
        <v>189.98148043161933</v>
      </c>
    </row>
    <row r="24" spans="1:20" s="171" customFormat="1" ht="16.5">
      <c r="A24" s="167" t="s">
        <v>71</v>
      </c>
      <c r="B24" s="194" t="s">
        <v>12</v>
      </c>
      <c r="C24" s="91"/>
      <c r="D24" s="91"/>
      <c r="E24" s="168">
        <v>2701</v>
      </c>
      <c r="F24" s="168">
        <v>20063</v>
      </c>
      <c r="G24" s="169">
        <v>2791</v>
      </c>
      <c r="H24" s="169">
        <v>20731.519067012217</v>
      </c>
      <c r="I24" s="169">
        <v>39000</v>
      </c>
      <c r="J24" s="169">
        <v>280077.51906701224</v>
      </c>
      <c r="K24" s="103">
        <f aca="true" t="shared" si="3" ref="K24:K34">G24/E24*100</f>
        <v>103.33209922251018</v>
      </c>
      <c r="L24" s="100">
        <f t="shared" si="0"/>
        <v>103.33209922251018</v>
      </c>
      <c r="M24" s="103">
        <v>113.57348787093393</v>
      </c>
      <c r="N24" s="170">
        <v>122.51913572107149</v>
      </c>
      <c r="S24" s="171">
        <f>N24/100</f>
        <v>1.225191357210715</v>
      </c>
      <c r="T24" s="171">
        <f>J24/S24</f>
        <v>228599</v>
      </c>
    </row>
    <row r="25" spans="1:14" s="171" customFormat="1" ht="16.5">
      <c r="A25" s="172" t="s">
        <v>80</v>
      </c>
      <c r="B25" s="194" t="s">
        <v>56</v>
      </c>
      <c r="C25" s="91"/>
      <c r="D25" s="91"/>
      <c r="E25" s="168"/>
      <c r="F25" s="168">
        <v>23464</v>
      </c>
      <c r="G25" s="169"/>
      <c r="H25" s="169">
        <v>24940</v>
      </c>
      <c r="I25" s="169"/>
      <c r="J25" s="169">
        <v>281346</v>
      </c>
      <c r="K25" s="103"/>
      <c r="L25" s="100">
        <f t="shared" si="0"/>
        <v>106.29048755540403</v>
      </c>
      <c r="M25" s="103"/>
      <c r="N25" s="170">
        <v>103.3623077657847</v>
      </c>
    </row>
    <row r="26" spans="1:14" s="171" customFormat="1" ht="16.5">
      <c r="A26" s="167" t="s">
        <v>81</v>
      </c>
      <c r="B26" s="194" t="s">
        <v>56</v>
      </c>
      <c r="C26" s="91"/>
      <c r="D26" s="91"/>
      <c r="E26" s="168"/>
      <c r="F26" s="168">
        <v>18095</v>
      </c>
      <c r="G26" s="169"/>
      <c r="H26" s="169">
        <v>19547</v>
      </c>
      <c r="I26" s="169"/>
      <c r="J26" s="169">
        <v>249130</v>
      </c>
      <c r="K26" s="103"/>
      <c r="L26" s="100">
        <f t="shared" si="0"/>
        <v>108.02431610942249</v>
      </c>
      <c r="M26" s="103"/>
      <c r="N26" s="170">
        <v>111.98665851553508</v>
      </c>
    </row>
    <row r="27" spans="1:14" s="171" customFormat="1" ht="16.5">
      <c r="A27" s="167" t="s">
        <v>133</v>
      </c>
      <c r="B27" s="194" t="s">
        <v>12</v>
      </c>
      <c r="C27" s="91"/>
      <c r="D27" s="91"/>
      <c r="E27" s="168">
        <v>12243</v>
      </c>
      <c r="F27" s="168">
        <v>16758</v>
      </c>
      <c r="G27" s="169">
        <v>12395</v>
      </c>
      <c r="H27" s="169">
        <v>16966.05488850772</v>
      </c>
      <c r="I27" s="169">
        <v>154485</v>
      </c>
      <c r="J27" s="169">
        <v>222815.05488850773</v>
      </c>
      <c r="K27" s="103">
        <f t="shared" si="3"/>
        <v>101.24152576982766</v>
      </c>
      <c r="L27" s="100">
        <f t="shared" si="0"/>
        <v>101.24152576982766</v>
      </c>
      <c r="M27" s="103">
        <v>87.17131249294661</v>
      </c>
      <c r="N27" s="170">
        <v>97.52699752194329</v>
      </c>
    </row>
    <row r="28" spans="1:14" s="171" customFormat="1" ht="16.5">
      <c r="A28" s="167" t="s">
        <v>83</v>
      </c>
      <c r="B28" s="194" t="s">
        <v>56</v>
      </c>
      <c r="C28" s="91"/>
      <c r="D28" s="91"/>
      <c r="E28" s="168"/>
      <c r="F28" s="168">
        <v>10562</v>
      </c>
      <c r="G28" s="169"/>
      <c r="H28" s="177">
        <v>11239</v>
      </c>
      <c r="I28" s="169"/>
      <c r="J28" s="169">
        <v>171296</v>
      </c>
      <c r="K28" s="103"/>
      <c r="L28" s="100">
        <f t="shared" si="0"/>
        <v>106.40977087672789</v>
      </c>
      <c r="M28" s="103"/>
      <c r="N28" s="170">
        <v>148.8921918867941</v>
      </c>
    </row>
    <row r="29" spans="1:14" s="171" customFormat="1" ht="16.5">
      <c r="A29" s="167" t="s">
        <v>82</v>
      </c>
      <c r="B29" s="194" t="s">
        <v>56</v>
      </c>
      <c r="C29" s="91"/>
      <c r="D29" s="91"/>
      <c r="E29" s="173"/>
      <c r="F29" s="168">
        <v>9691</v>
      </c>
      <c r="G29" s="169"/>
      <c r="H29" s="169">
        <v>10360</v>
      </c>
      <c r="I29" s="169"/>
      <c r="J29" s="169">
        <v>154710</v>
      </c>
      <c r="K29" s="103"/>
      <c r="L29" s="100">
        <f t="shared" si="0"/>
        <v>106.9033123516665</v>
      </c>
      <c r="M29" s="103"/>
      <c r="N29" s="170">
        <v>83.64013818382341</v>
      </c>
    </row>
    <row r="30" spans="1:14" s="171" customFormat="1" ht="16.5">
      <c r="A30" s="167" t="s">
        <v>129</v>
      </c>
      <c r="B30" s="194" t="s">
        <v>12</v>
      </c>
      <c r="C30" s="91"/>
      <c r="D30" s="91"/>
      <c r="E30" s="168">
        <v>4519</v>
      </c>
      <c r="F30" s="168">
        <v>7546</v>
      </c>
      <c r="G30" s="169">
        <v>4830</v>
      </c>
      <c r="H30" s="169">
        <v>8065.319761009073</v>
      </c>
      <c r="I30" s="169">
        <v>78796</v>
      </c>
      <c r="J30" s="169">
        <v>135865.31976100907</v>
      </c>
      <c r="K30" s="103">
        <f t="shared" si="3"/>
        <v>106.88205355167074</v>
      </c>
      <c r="L30" s="100">
        <f t="shared" si="0"/>
        <v>106.88205355167074</v>
      </c>
      <c r="M30" s="103">
        <v>108.25559509253027</v>
      </c>
      <c r="N30" s="170">
        <v>96.95524202966422</v>
      </c>
    </row>
    <row r="31" spans="1:14" s="171" customFormat="1" ht="16.5">
      <c r="A31" s="167" t="s">
        <v>132</v>
      </c>
      <c r="B31" s="194" t="s">
        <v>56</v>
      </c>
      <c r="C31" s="91"/>
      <c r="D31" s="91"/>
      <c r="E31" s="168"/>
      <c r="F31" s="168">
        <v>8182</v>
      </c>
      <c r="G31" s="169"/>
      <c r="H31" s="169">
        <v>8414</v>
      </c>
      <c r="I31" s="169"/>
      <c r="J31" s="169">
        <v>120885</v>
      </c>
      <c r="K31" s="103"/>
      <c r="L31" s="100">
        <f t="shared" si="0"/>
        <v>102.83549254461013</v>
      </c>
      <c r="M31" s="103"/>
      <c r="N31" s="170">
        <v>95.2855769079186</v>
      </c>
    </row>
    <row r="32" spans="1:14" s="171" customFormat="1" ht="16.5">
      <c r="A32" s="167" t="s">
        <v>84</v>
      </c>
      <c r="B32" s="194" t="s">
        <v>56</v>
      </c>
      <c r="C32" s="91"/>
      <c r="D32" s="91"/>
      <c r="E32" s="168"/>
      <c r="F32" s="168">
        <v>8592</v>
      </c>
      <c r="G32" s="169"/>
      <c r="H32" s="169">
        <v>8771</v>
      </c>
      <c r="I32" s="169"/>
      <c r="J32" s="169">
        <v>89434</v>
      </c>
      <c r="K32" s="103"/>
      <c r="L32" s="100">
        <f t="shared" si="0"/>
        <v>102.08333333333333</v>
      </c>
      <c r="M32" s="103"/>
      <c r="N32" s="170">
        <v>102.80360940283924</v>
      </c>
    </row>
    <row r="33" spans="1:20" s="171" customFormat="1" ht="16.5">
      <c r="A33" s="167" t="s">
        <v>73</v>
      </c>
      <c r="B33" s="194" t="s">
        <v>12</v>
      </c>
      <c r="C33" s="91"/>
      <c r="D33" s="91"/>
      <c r="E33" s="168">
        <v>531</v>
      </c>
      <c r="F33" s="168">
        <v>5631</v>
      </c>
      <c r="G33" s="169">
        <v>540</v>
      </c>
      <c r="H33" s="169">
        <v>5726.440677966101</v>
      </c>
      <c r="I33" s="169">
        <v>6549</v>
      </c>
      <c r="J33" s="169">
        <v>68701.44067796611</v>
      </c>
      <c r="K33" s="103">
        <f t="shared" si="3"/>
        <v>101.69491525423729</v>
      </c>
      <c r="L33" s="100">
        <f t="shared" si="0"/>
        <v>101.69491525423729</v>
      </c>
      <c r="M33" s="103">
        <v>83.10913705583756</v>
      </c>
      <c r="N33" s="170">
        <v>110.68737622924229</v>
      </c>
      <c r="S33" s="171">
        <f>N33/100</f>
        <v>1.106873762292423</v>
      </c>
      <c r="T33" s="171">
        <f>J33/S33</f>
        <v>62068</v>
      </c>
    </row>
    <row r="34" spans="1:20" s="171" customFormat="1" ht="16.5">
      <c r="A34" s="167" t="s">
        <v>74</v>
      </c>
      <c r="B34" s="194" t="s">
        <v>12</v>
      </c>
      <c r="C34" s="91"/>
      <c r="D34" s="91"/>
      <c r="E34" s="168">
        <v>2344</v>
      </c>
      <c r="F34" s="168">
        <v>3029</v>
      </c>
      <c r="G34" s="169">
        <v>2350</v>
      </c>
      <c r="H34" s="169">
        <v>3036.7534129692835</v>
      </c>
      <c r="I34" s="169">
        <v>24879</v>
      </c>
      <c r="J34" s="169">
        <v>36421.75341296929</v>
      </c>
      <c r="K34" s="103">
        <f t="shared" si="3"/>
        <v>100.25597269624573</v>
      </c>
      <c r="L34" s="100">
        <f t="shared" si="0"/>
        <v>100.25597269624573</v>
      </c>
      <c r="M34" s="103">
        <v>98.5541118681667</v>
      </c>
      <c r="N34" s="170">
        <v>82.43386237459947</v>
      </c>
      <c r="S34" s="171">
        <f>N34/100</f>
        <v>0.8243386237459948</v>
      </c>
      <c r="T34" s="171">
        <f>J34/S34</f>
        <v>44183</v>
      </c>
    </row>
    <row r="35" spans="1:14" s="171" customFormat="1" ht="16.5">
      <c r="A35" s="167"/>
      <c r="B35" s="194"/>
      <c r="C35" s="91"/>
      <c r="D35" s="91"/>
      <c r="E35" s="168"/>
      <c r="F35" s="168"/>
      <c r="G35" s="169"/>
      <c r="H35" s="169"/>
      <c r="I35" s="169"/>
      <c r="J35" s="169"/>
      <c r="K35" s="103"/>
      <c r="L35" s="90"/>
      <c r="M35" s="103"/>
      <c r="N35" s="170"/>
    </row>
    <row r="36" spans="1:14" ht="16.5">
      <c r="A36" s="166" t="s">
        <v>85</v>
      </c>
      <c r="B36" s="192"/>
      <c r="C36" s="91"/>
      <c r="D36" s="91"/>
      <c r="E36" s="91"/>
      <c r="F36" s="92"/>
      <c r="G36" s="92"/>
      <c r="H36" s="92"/>
      <c r="I36" s="92"/>
      <c r="J36" s="92"/>
      <c r="K36" s="93"/>
      <c r="L36" s="90"/>
      <c r="M36" s="93"/>
      <c r="N36" s="93"/>
    </row>
    <row r="37" spans="1:19" ht="16.5">
      <c r="A37" s="163" t="s">
        <v>87</v>
      </c>
      <c r="B37" s="191" t="s">
        <v>89</v>
      </c>
      <c r="C37" s="88">
        <v>13800</v>
      </c>
      <c r="D37" s="88">
        <v>13900</v>
      </c>
      <c r="E37" s="88"/>
      <c r="F37" s="121">
        <f>1019755/1000</f>
        <v>1019.755</v>
      </c>
      <c r="G37" s="88"/>
      <c r="H37" s="101">
        <f>1194609/1000</f>
        <v>1194.609</v>
      </c>
      <c r="I37" s="88"/>
      <c r="J37" s="102">
        <f>13041000/1000</f>
        <v>13041</v>
      </c>
      <c r="K37" s="89"/>
      <c r="L37" s="90">
        <f t="shared" si="0"/>
        <v>117.14666758191919</v>
      </c>
      <c r="M37" s="89"/>
      <c r="N37" s="122">
        <v>103.50253827653393</v>
      </c>
      <c r="O37" s="178">
        <f>J37/N37*100</f>
        <v>12599.691</v>
      </c>
      <c r="P37" s="176">
        <f>J37/O37*100</f>
        <v>103.50253827653393</v>
      </c>
      <c r="Q37" s="207">
        <f>12599691/1000</f>
        <v>12599.691</v>
      </c>
      <c r="R37" s="176">
        <f>J37/Q37*100</f>
        <v>103.50253827653393</v>
      </c>
      <c r="S37" s="216">
        <f>J37*1.015</f>
        <v>13236.614999999998</v>
      </c>
    </row>
    <row r="38" spans="1:18" ht="16.5">
      <c r="A38" s="164" t="s">
        <v>67</v>
      </c>
      <c r="B38" s="192" t="s">
        <v>89</v>
      </c>
      <c r="C38" s="91"/>
      <c r="D38" s="91"/>
      <c r="E38" s="91"/>
      <c r="F38" s="92">
        <f>137173/1000</f>
        <v>137.173</v>
      </c>
      <c r="G38" s="92"/>
      <c r="H38" s="92">
        <f>140066/1000</f>
        <v>140.066</v>
      </c>
      <c r="I38" s="92"/>
      <c r="J38" s="92">
        <f>1744957/1000</f>
        <v>1744.957</v>
      </c>
      <c r="K38" s="93"/>
      <c r="L38" s="100">
        <f t="shared" si="0"/>
        <v>102.10901562260794</v>
      </c>
      <c r="M38" s="93"/>
      <c r="N38" s="148">
        <f>J38/Q38*100</f>
        <v>103.71511341779728</v>
      </c>
      <c r="O38" s="178">
        <f>O37-O41</f>
        <v>1682.4520000000011</v>
      </c>
      <c r="P38" s="176">
        <f>J38/O38*100</f>
        <v>103.71511341779728</v>
      </c>
      <c r="Q38" s="208">
        <f>Q37-Q41</f>
        <v>1682.4520000000011</v>
      </c>
      <c r="R38" s="176">
        <f>J38/Q38*100</f>
        <v>103.71511341779728</v>
      </c>
    </row>
    <row r="39" spans="1:18" ht="16.5" hidden="1">
      <c r="A39" s="165" t="s">
        <v>69</v>
      </c>
      <c r="B39" s="193" t="s">
        <v>89</v>
      </c>
      <c r="C39" s="94"/>
      <c r="D39" s="94"/>
      <c r="E39" s="94"/>
      <c r="F39" s="94"/>
      <c r="G39" s="94"/>
      <c r="H39" s="94"/>
      <c r="I39" s="94"/>
      <c r="J39" s="94"/>
      <c r="K39" s="99"/>
      <c r="L39" s="100" t="e">
        <f t="shared" si="0"/>
        <v>#DIV/0!</v>
      </c>
      <c r="M39" s="99"/>
      <c r="N39" s="123"/>
      <c r="O39" s="178"/>
      <c r="P39" s="176"/>
      <c r="Q39" s="208"/>
      <c r="R39" s="176"/>
    </row>
    <row r="40" spans="1:18" ht="16.5" hidden="1">
      <c r="A40" s="165" t="s">
        <v>68</v>
      </c>
      <c r="B40" s="193" t="s">
        <v>89</v>
      </c>
      <c r="C40" s="94"/>
      <c r="D40" s="94"/>
      <c r="E40" s="94"/>
      <c r="F40" s="94"/>
      <c r="G40" s="94"/>
      <c r="H40" s="94"/>
      <c r="I40" s="94"/>
      <c r="J40" s="94"/>
      <c r="K40" s="99"/>
      <c r="L40" s="100" t="e">
        <f t="shared" si="0"/>
        <v>#DIV/0!</v>
      </c>
      <c r="M40" s="99"/>
      <c r="N40" s="123"/>
      <c r="O40" s="178"/>
      <c r="P40" s="176"/>
      <c r="Q40" s="208"/>
      <c r="R40" s="176"/>
    </row>
    <row r="41" spans="1:18" ht="16.5">
      <c r="A41" s="164" t="s">
        <v>55</v>
      </c>
      <c r="B41" s="192" t="s">
        <v>89</v>
      </c>
      <c r="C41" s="91"/>
      <c r="D41" s="91"/>
      <c r="E41" s="91"/>
      <c r="F41" s="104">
        <f>882582/1000</f>
        <v>882.582</v>
      </c>
      <c r="G41" s="91"/>
      <c r="H41" s="105">
        <f>1054543/1000</f>
        <v>1054.543</v>
      </c>
      <c r="I41" s="91"/>
      <c r="J41" s="92">
        <f>11296043/1000</f>
        <v>11296.043</v>
      </c>
      <c r="K41" s="93"/>
      <c r="L41" s="100">
        <f t="shared" si="0"/>
        <v>119.48385532449109</v>
      </c>
      <c r="M41" s="93"/>
      <c r="N41" s="124">
        <v>103.46977839360301</v>
      </c>
      <c r="O41" s="178">
        <f>J41/N41*100</f>
        <v>10917.239</v>
      </c>
      <c r="P41" s="176">
        <f>J41/O41*100</f>
        <v>103.46977839360301</v>
      </c>
      <c r="Q41" s="209">
        <f>10917239/1000</f>
        <v>10917.239</v>
      </c>
      <c r="R41" s="176">
        <f>J41/Q41*100</f>
        <v>103.46977839360301</v>
      </c>
    </row>
    <row r="42" spans="1:17" ht="16.5">
      <c r="A42" s="163" t="s">
        <v>86</v>
      </c>
      <c r="B42" s="193"/>
      <c r="C42" s="94"/>
      <c r="D42" s="94"/>
      <c r="E42" s="94"/>
      <c r="F42" s="97"/>
      <c r="G42" s="97"/>
      <c r="H42" s="97"/>
      <c r="I42" s="97"/>
      <c r="J42" s="97"/>
      <c r="K42" s="99"/>
      <c r="L42" s="90"/>
      <c r="M42" s="99"/>
      <c r="N42" s="99"/>
      <c r="Q42" s="208"/>
    </row>
    <row r="43" spans="1:14" s="171" customFormat="1" ht="16.5">
      <c r="A43" s="179" t="s">
        <v>104</v>
      </c>
      <c r="B43" s="195" t="s">
        <v>140</v>
      </c>
      <c r="C43" s="93"/>
      <c r="D43" s="93"/>
      <c r="E43" s="91"/>
      <c r="F43" s="91">
        <v>131414</v>
      </c>
      <c r="G43" s="91"/>
      <c r="H43" s="91">
        <v>144017</v>
      </c>
      <c r="I43" s="91"/>
      <c r="J43" s="91">
        <v>1491557</v>
      </c>
      <c r="K43" s="93"/>
      <c r="L43" s="100">
        <f t="shared" si="0"/>
        <v>109.59030240309251</v>
      </c>
      <c r="M43" s="93"/>
      <c r="N43" s="103">
        <v>112.8619920458604</v>
      </c>
    </row>
    <row r="44" spans="1:14" s="171" customFormat="1" ht="16.5">
      <c r="A44" s="179" t="s">
        <v>135</v>
      </c>
      <c r="B44" s="195" t="s">
        <v>12</v>
      </c>
      <c r="C44" s="91"/>
      <c r="D44" s="91"/>
      <c r="E44" s="91">
        <v>43095</v>
      </c>
      <c r="F44" s="180">
        <v>74211</v>
      </c>
      <c r="G44" s="91">
        <v>47107</v>
      </c>
      <c r="H44" s="180">
        <v>81119.79526627218</v>
      </c>
      <c r="I44" s="91">
        <v>617039</v>
      </c>
      <c r="J44" s="91">
        <v>989190.7952662722</v>
      </c>
      <c r="K44" s="103">
        <f>G44/E44*100</f>
        <v>109.30966469428007</v>
      </c>
      <c r="L44" s="100">
        <f t="shared" si="0"/>
        <v>109.30966469428007</v>
      </c>
      <c r="M44" s="103">
        <v>109.81276061085494</v>
      </c>
      <c r="N44" s="181">
        <v>87.60413008486593</v>
      </c>
    </row>
    <row r="45" spans="1:14" s="171" customFormat="1" ht="16.5">
      <c r="A45" s="179" t="s">
        <v>100</v>
      </c>
      <c r="B45" s="195" t="s">
        <v>140</v>
      </c>
      <c r="C45" s="93"/>
      <c r="D45" s="93"/>
      <c r="E45" s="91"/>
      <c r="F45" s="91">
        <v>74337</v>
      </c>
      <c r="G45" s="91"/>
      <c r="H45" s="91">
        <v>79146</v>
      </c>
      <c r="I45" s="91"/>
      <c r="J45" s="91">
        <v>927604</v>
      </c>
      <c r="K45" s="103"/>
      <c r="L45" s="100">
        <f t="shared" si="0"/>
        <v>106.46918761854795</v>
      </c>
      <c r="M45" s="93"/>
      <c r="N45" s="103">
        <v>110.49021184346097</v>
      </c>
    </row>
    <row r="46" spans="1:14" s="171" customFormat="1" ht="16.5">
      <c r="A46" s="179" t="s">
        <v>101</v>
      </c>
      <c r="B46" s="195" t="s">
        <v>141</v>
      </c>
      <c r="C46" s="93"/>
      <c r="D46" s="93"/>
      <c r="E46" s="91">
        <v>95593</v>
      </c>
      <c r="F46" s="91">
        <v>75171</v>
      </c>
      <c r="G46" s="91">
        <v>100245</v>
      </c>
      <c r="H46" s="91">
        <v>78829.17049365539</v>
      </c>
      <c r="I46" s="91">
        <v>1208604</v>
      </c>
      <c r="J46" s="91">
        <v>928062.1704936554</v>
      </c>
      <c r="K46" s="103">
        <f>G46/E46*100</f>
        <v>104.86646511773874</v>
      </c>
      <c r="L46" s="100">
        <f t="shared" si="0"/>
        <v>104.86646511773874</v>
      </c>
      <c r="M46" s="103">
        <v>42.79321273424922</v>
      </c>
      <c r="N46" s="103">
        <v>82.94816002324318</v>
      </c>
    </row>
    <row r="47" spans="1:14" s="171" customFormat="1" ht="16.5">
      <c r="A47" s="179" t="s">
        <v>83</v>
      </c>
      <c r="B47" s="195" t="s">
        <v>140</v>
      </c>
      <c r="C47" s="91"/>
      <c r="D47" s="91"/>
      <c r="E47" s="91"/>
      <c r="F47" s="180">
        <v>62761</v>
      </c>
      <c r="G47" s="91"/>
      <c r="H47" s="180">
        <v>68758</v>
      </c>
      <c r="I47" s="91"/>
      <c r="J47" s="91">
        <v>852058</v>
      </c>
      <c r="K47" s="103"/>
      <c r="L47" s="100">
        <f t="shared" si="0"/>
        <v>109.55529707939644</v>
      </c>
      <c r="M47" s="103"/>
      <c r="N47" s="181">
        <v>94.01096057876799</v>
      </c>
    </row>
    <row r="48" spans="1:14" s="171" customFormat="1" ht="16.5">
      <c r="A48" s="179" t="s">
        <v>134</v>
      </c>
      <c r="B48" s="195" t="s">
        <v>140</v>
      </c>
      <c r="C48" s="91"/>
      <c r="D48" s="91"/>
      <c r="E48" s="91"/>
      <c r="F48" s="180">
        <v>44689</v>
      </c>
      <c r="G48" s="91"/>
      <c r="H48" s="180">
        <v>49125</v>
      </c>
      <c r="I48" s="91"/>
      <c r="J48" s="91">
        <v>678148</v>
      </c>
      <c r="K48" s="103"/>
      <c r="L48" s="100">
        <f t="shared" si="0"/>
        <v>109.92638009353533</v>
      </c>
      <c r="M48" s="103"/>
      <c r="N48" s="181">
        <v>88.09508035297893</v>
      </c>
    </row>
    <row r="49" spans="1:14" s="171" customFormat="1" ht="16.5">
      <c r="A49" s="179" t="s">
        <v>103</v>
      </c>
      <c r="B49" s="195" t="s">
        <v>141</v>
      </c>
      <c r="C49" s="93"/>
      <c r="D49" s="93"/>
      <c r="E49" s="91">
        <v>16457</v>
      </c>
      <c r="F49" s="91">
        <v>55184</v>
      </c>
      <c r="G49" s="91">
        <v>17254</v>
      </c>
      <c r="H49" s="91">
        <v>57856.51917117336</v>
      </c>
      <c r="I49" s="91">
        <v>281671</v>
      </c>
      <c r="J49" s="91">
        <v>702044.5191711733</v>
      </c>
      <c r="K49" s="103">
        <f>G49/E49*100</f>
        <v>104.84292398371512</v>
      </c>
      <c r="L49" s="100">
        <f t="shared" si="0"/>
        <v>104.84292398371512</v>
      </c>
      <c r="M49" s="103">
        <v>152.36330787372611</v>
      </c>
      <c r="N49" s="181">
        <v>91.91181727350454</v>
      </c>
    </row>
    <row r="50" spans="1:14" s="171" customFormat="1" ht="16.5">
      <c r="A50" s="179" t="s">
        <v>137</v>
      </c>
      <c r="B50" s="195" t="s">
        <v>140</v>
      </c>
      <c r="C50" s="93"/>
      <c r="D50" s="93"/>
      <c r="E50" s="91"/>
      <c r="F50" s="91">
        <v>58479</v>
      </c>
      <c r="G50" s="91"/>
      <c r="H50" s="91">
        <v>66140</v>
      </c>
      <c r="I50" s="91"/>
      <c r="J50" s="91">
        <v>688317</v>
      </c>
      <c r="K50" s="103"/>
      <c r="L50" s="100">
        <f t="shared" si="0"/>
        <v>113.10042921390584</v>
      </c>
      <c r="M50" s="103"/>
      <c r="N50" s="181">
        <v>111.26994621735173</v>
      </c>
    </row>
    <row r="51" spans="1:14" s="171" customFormat="1" ht="16.5">
      <c r="A51" s="179" t="s">
        <v>136</v>
      </c>
      <c r="B51" s="195" t="s">
        <v>141</v>
      </c>
      <c r="C51" s="93"/>
      <c r="D51" s="93"/>
      <c r="E51" s="91">
        <v>16742</v>
      </c>
      <c r="F51" s="91">
        <v>26446</v>
      </c>
      <c r="G51" s="91">
        <v>17868</v>
      </c>
      <c r="H51" s="91">
        <v>28224.652251821764</v>
      </c>
      <c r="I51" s="91">
        <v>370384</v>
      </c>
      <c r="J51" s="91">
        <v>462985.65225182177</v>
      </c>
      <c r="K51" s="103">
        <f>G51/E51*100</f>
        <v>106.72560028670411</v>
      </c>
      <c r="L51" s="100">
        <f t="shared" si="0"/>
        <v>106.72560028670411</v>
      </c>
      <c r="M51" s="103">
        <v>155.7472110205163</v>
      </c>
      <c r="N51" s="181">
        <v>98.7260432130292</v>
      </c>
    </row>
    <row r="52" spans="1:14" s="171" customFormat="1" ht="16.5">
      <c r="A52" s="179" t="s">
        <v>94</v>
      </c>
      <c r="B52" s="195" t="s">
        <v>140</v>
      </c>
      <c r="C52" s="91"/>
      <c r="D52" s="91"/>
      <c r="E52" s="91"/>
      <c r="F52" s="180">
        <v>38735</v>
      </c>
      <c r="G52" s="91"/>
      <c r="H52" s="180">
        <v>42710</v>
      </c>
      <c r="I52" s="91"/>
      <c r="J52" s="91">
        <v>483870</v>
      </c>
      <c r="K52" s="103"/>
      <c r="L52" s="100">
        <f t="shared" si="0"/>
        <v>110.26203691751645</v>
      </c>
      <c r="M52" s="103"/>
      <c r="N52" s="181">
        <v>100.60503992015968</v>
      </c>
    </row>
    <row r="53" spans="1:14" s="171" customFormat="1" ht="16.5">
      <c r="A53" s="179" t="s">
        <v>75</v>
      </c>
      <c r="B53" s="195" t="s">
        <v>141</v>
      </c>
      <c r="C53" s="93"/>
      <c r="D53" s="93"/>
      <c r="E53" s="91">
        <v>17861</v>
      </c>
      <c r="F53" s="91">
        <v>30381</v>
      </c>
      <c r="G53" s="91">
        <v>19758</v>
      </c>
      <c r="H53" s="91">
        <v>33607.73741671799</v>
      </c>
      <c r="I53" s="91">
        <v>227203</v>
      </c>
      <c r="J53" s="91">
        <v>427219.737416718</v>
      </c>
      <c r="K53" s="103">
        <f>G53/E53*100</f>
        <v>110.62090588432898</v>
      </c>
      <c r="L53" s="100">
        <f t="shared" si="0"/>
        <v>110.62090588432898</v>
      </c>
      <c r="M53" s="103">
        <v>109.81029941277399</v>
      </c>
      <c r="N53" s="181">
        <v>95.34643782273746</v>
      </c>
    </row>
    <row r="54" spans="1:14" s="171" customFormat="1" ht="16.5">
      <c r="A54" s="182" t="s">
        <v>91</v>
      </c>
      <c r="B54" s="195" t="s">
        <v>141</v>
      </c>
      <c r="C54" s="91"/>
      <c r="D54" s="91"/>
      <c r="E54" s="91">
        <v>179892</v>
      </c>
      <c r="F54" s="180">
        <v>38753</v>
      </c>
      <c r="G54" s="91">
        <v>190224</v>
      </c>
      <c r="H54" s="180">
        <v>40978.75765459276</v>
      </c>
      <c r="I54" s="91">
        <v>1774265</v>
      </c>
      <c r="J54" s="91">
        <v>406832.75765459274</v>
      </c>
      <c r="K54" s="103">
        <f>G54/E54*100</f>
        <v>105.74344606764059</v>
      </c>
      <c r="L54" s="100">
        <f t="shared" si="0"/>
        <v>105.74344606764059</v>
      </c>
      <c r="M54" s="103">
        <v>207.72701675266032</v>
      </c>
      <c r="N54" s="181">
        <v>171.03083505538413</v>
      </c>
    </row>
    <row r="55" spans="1:14" s="171" customFormat="1" ht="16.5">
      <c r="A55" s="179" t="s">
        <v>98</v>
      </c>
      <c r="B55" s="195" t="s">
        <v>140</v>
      </c>
      <c r="C55" s="93"/>
      <c r="D55" s="93"/>
      <c r="E55" s="91"/>
      <c r="F55" s="91">
        <v>16287</v>
      </c>
      <c r="G55" s="91"/>
      <c r="H55" s="91">
        <v>17980</v>
      </c>
      <c r="I55" s="91"/>
      <c r="J55" s="91">
        <v>336818</v>
      </c>
      <c r="K55" s="103"/>
      <c r="L55" s="100">
        <f t="shared" si="0"/>
        <v>110.39479339350402</v>
      </c>
      <c r="M55" s="103"/>
      <c r="N55" s="124">
        <v>169.6918705412922</v>
      </c>
    </row>
    <row r="56" spans="1:14" s="171" customFormat="1" ht="25.5">
      <c r="A56" s="179" t="s">
        <v>79</v>
      </c>
      <c r="B56" s="195" t="s">
        <v>140</v>
      </c>
      <c r="C56" s="93"/>
      <c r="D56" s="93"/>
      <c r="E56" s="91"/>
      <c r="F56" s="91">
        <v>29314</v>
      </c>
      <c r="G56" s="91"/>
      <c r="H56" s="91">
        <v>33214</v>
      </c>
      <c r="I56" s="91"/>
      <c r="J56" s="91">
        <v>355015</v>
      </c>
      <c r="K56" s="103"/>
      <c r="L56" s="100">
        <f t="shared" si="0"/>
        <v>113.30422323804325</v>
      </c>
      <c r="M56" s="103"/>
      <c r="N56" s="181">
        <v>104.94057067522708</v>
      </c>
    </row>
    <row r="57" spans="1:14" s="171" customFormat="1" ht="16.5">
      <c r="A57" s="179" t="s">
        <v>139</v>
      </c>
      <c r="B57" s="195" t="s">
        <v>142</v>
      </c>
      <c r="C57" s="93"/>
      <c r="D57" s="93"/>
      <c r="E57" s="91">
        <v>468</v>
      </c>
      <c r="F57" s="91">
        <v>10217</v>
      </c>
      <c r="G57" s="91">
        <v>510</v>
      </c>
      <c r="H57" s="91">
        <v>11133.910256410258</v>
      </c>
      <c r="I57" s="91">
        <v>7939</v>
      </c>
      <c r="J57" s="91">
        <v>276129.91025641025</v>
      </c>
      <c r="K57" s="103">
        <f>G57/E57*100</f>
        <v>108.97435897435896</v>
      </c>
      <c r="L57" s="100">
        <f t="shared" si="0"/>
        <v>108.97435897435899</v>
      </c>
      <c r="M57" s="103">
        <v>186.09939052977026</v>
      </c>
      <c r="N57" s="181">
        <v>184.46044667620393</v>
      </c>
    </row>
    <row r="58" spans="1:14" s="171" customFormat="1" ht="16.5">
      <c r="A58" s="179" t="s">
        <v>138</v>
      </c>
      <c r="B58" s="195" t="s">
        <v>140</v>
      </c>
      <c r="C58" s="93"/>
      <c r="D58" s="93"/>
      <c r="E58" s="91"/>
      <c r="F58" s="91">
        <v>27740</v>
      </c>
      <c r="G58" s="91"/>
      <c r="H58" s="91">
        <v>29045</v>
      </c>
      <c r="I58" s="91"/>
      <c r="J58" s="91">
        <v>275723</v>
      </c>
      <c r="K58" s="103"/>
      <c r="L58" s="100">
        <f t="shared" si="0"/>
        <v>104.7043979812545</v>
      </c>
      <c r="M58" s="103"/>
      <c r="N58" s="181">
        <v>126.81467376806394</v>
      </c>
    </row>
    <row r="59" spans="1:14" s="171" customFormat="1" ht="16.5">
      <c r="A59" s="179" t="s">
        <v>80</v>
      </c>
      <c r="B59" s="195" t="s">
        <v>140</v>
      </c>
      <c r="C59" s="91"/>
      <c r="D59" s="91"/>
      <c r="E59" s="91"/>
      <c r="F59" s="180">
        <v>21443</v>
      </c>
      <c r="G59" s="91"/>
      <c r="H59" s="180">
        <v>24122</v>
      </c>
      <c r="I59" s="91"/>
      <c r="J59" s="91">
        <v>232089</v>
      </c>
      <c r="K59" s="103"/>
      <c r="L59" s="100">
        <f t="shared" si="0"/>
        <v>112.49358765098168</v>
      </c>
      <c r="M59" s="103"/>
      <c r="N59" s="181">
        <v>109.25382830189567</v>
      </c>
    </row>
    <row r="60" spans="1:14" s="171" customFormat="1" ht="16.5">
      <c r="A60" s="179" t="s">
        <v>97</v>
      </c>
      <c r="B60" s="195" t="s">
        <v>140</v>
      </c>
      <c r="C60" s="91"/>
      <c r="D60" s="91"/>
      <c r="E60" s="91"/>
      <c r="F60" s="180">
        <v>24782</v>
      </c>
      <c r="G60" s="91"/>
      <c r="H60" s="180">
        <v>25469</v>
      </c>
      <c r="I60" s="91"/>
      <c r="J60" s="91">
        <v>231437</v>
      </c>
      <c r="K60" s="103"/>
      <c r="L60" s="100">
        <f t="shared" si="0"/>
        <v>102.77217335162618</v>
      </c>
      <c r="M60" s="103"/>
      <c r="N60" s="181">
        <v>107.09767282588074</v>
      </c>
    </row>
    <row r="61" spans="1:14" s="171" customFormat="1" ht="16.5">
      <c r="A61" s="179" t="s">
        <v>102</v>
      </c>
      <c r="B61" s="195" t="s">
        <v>140</v>
      </c>
      <c r="C61" s="93"/>
      <c r="D61" s="93"/>
      <c r="E61" s="91"/>
      <c r="F61" s="91">
        <v>14272</v>
      </c>
      <c r="G61" s="91"/>
      <c r="H61" s="91">
        <v>16854</v>
      </c>
      <c r="I61" s="91"/>
      <c r="J61" s="91">
        <v>188041</v>
      </c>
      <c r="K61" s="103"/>
      <c r="L61" s="100">
        <f t="shared" si="0"/>
        <v>118.09136771300447</v>
      </c>
      <c r="M61" s="103"/>
      <c r="N61" s="181">
        <v>101.38839463837037</v>
      </c>
    </row>
    <row r="62" spans="1:14" s="171" customFormat="1" ht="16.5">
      <c r="A62" s="179" t="s">
        <v>99</v>
      </c>
      <c r="B62" s="195" t="s">
        <v>141</v>
      </c>
      <c r="C62" s="93"/>
      <c r="D62" s="93"/>
      <c r="E62" s="91">
        <v>14244</v>
      </c>
      <c r="F62" s="91">
        <v>9753</v>
      </c>
      <c r="G62" s="91">
        <v>16570</v>
      </c>
      <c r="H62" s="91">
        <v>11345.63395113732</v>
      </c>
      <c r="I62" s="91">
        <v>247209</v>
      </c>
      <c r="J62" s="91">
        <v>134649.6339511373</v>
      </c>
      <c r="K62" s="103">
        <f>G62/E62*100</f>
        <v>116.32968267340635</v>
      </c>
      <c r="L62" s="100">
        <f t="shared" si="0"/>
        <v>116.32968267340635</v>
      </c>
      <c r="M62" s="103">
        <v>119.66222790177599</v>
      </c>
      <c r="N62" s="181">
        <v>106.9607139348283</v>
      </c>
    </row>
    <row r="63" spans="1:14" s="171" customFormat="1" ht="16.5">
      <c r="A63" s="179" t="s">
        <v>93</v>
      </c>
      <c r="B63" s="195" t="s">
        <v>141</v>
      </c>
      <c r="C63" s="91"/>
      <c r="D63" s="91"/>
      <c r="E63" s="91">
        <v>16537</v>
      </c>
      <c r="F63" s="180">
        <v>8612</v>
      </c>
      <c r="G63" s="91">
        <v>18236</v>
      </c>
      <c r="H63" s="180">
        <v>9496.790953619158</v>
      </c>
      <c r="I63" s="91">
        <v>177236</v>
      </c>
      <c r="J63" s="91">
        <v>90373.79095361916</v>
      </c>
      <c r="K63" s="103">
        <f>G63/E63*100</f>
        <v>110.27393118461633</v>
      </c>
      <c r="L63" s="100">
        <f t="shared" si="0"/>
        <v>110.27393118461633</v>
      </c>
      <c r="M63" s="103">
        <v>86.04357620009321</v>
      </c>
      <c r="N63" s="181">
        <v>50.31864220175562</v>
      </c>
    </row>
    <row r="64" spans="1:14" s="171" customFormat="1" ht="16.5">
      <c r="A64" s="179" t="s">
        <v>92</v>
      </c>
      <c r="B64" s="195" t="s">
        <v>140</v>
      </c>
      <c r="C64" s="91"/>
      <c r="D64" s="91"/>
      <c r="E64" s="91"/>
      <c r="F64" s="180">
        <v>13386</v>
      </c>
      <c r="G64" s="91"/>
      <c r="H64" s="180">
        <v>14980</v>
      </c>
      <c r="I64" s="91"/>
      <c r="J64" s="91">
        <v>102225</v>
      </c>
      <c r="K64" s="103"/>
      <c r="L64" s="100">
        <f t="shared" si="0"/>
        <v>111.90796354400119</v>
      </c>
      <c r="M64" s="103"/>
      <c r="N64" s="181">
        <v>98.91433713605619</v>
      </c>
    </row>
    <row r="65" spans="1:14" s="171" customFormat="1" ht="16.5">
      <c r="A65" s="179" t="s">
        <v>95</v>
      </c>
      <c r="B65" s="195" t="s">
        <v>140</v>
      </c>
      <c r="C65" s="91"/>
      <c r="D65" s="91"/>
      <c r="E65" s="91"/>
      <c r="F65" s="180">
        <v>6736</v>
      </c>
      <c r="G65" s="91"/>
      <c r="H65" s="180">
        <v>7298</v>
      </c>
      <c r="I65" s="91"/>
      <c r="J65" s="91">
        <v>78632</v>
      </c>
      <c r="K65" s="103"/>
      <c r="L65" s="100">
        <f t="shared" si="0"/>
        <v>108.34323040380048</v>
      </c>
      <c r="M65" s="103"/>
      <c r="N65" s="181">
        <v>183.56522551125224</v>
      </c>
    </row>
    <row r="66" spans="1:14" s="171" customFormat="1" ht="16.5">
      <c r="A66" s="183" t="s">
        <v>96</v>
      </c>
      <c r="B66" s="196" t="s">
        <v>12</v>
      </c>
      <c r="C66" s="184"/>
      <c r="D66" s="184"/>
      <c r="E66" s="184">
        <v>16705</v>
      </c>
      <c r="F66" s="185">
        <v>5224</v>
      </c>
      <c r="G66" s="184">
        <v>17320</v>
      </c>
      <c r="H66" s="185">
        <v>5416.323256510027</v>
      </c>
      <c r="I66" s="184">
        <v>213544</v>
      </c>
      <c r="J66" s="184">
        <v>62479.323256510026</v>
      </c>
      <c r="K66" s="186">
        <f>G66/E66*100</f>
        <v>103.68153247530681</v>
      </c>
      <c r="L66" s="154">
        <f t="shared" si="0"/>
        <v>103.68153247530681</v>
      </c>
      <c r="M66" s="186">
        <v>104.1418964062599</v>
      </c>
      <c r="N66" s="187">
        <v>103.55402876690152</v>
      </c>
    </row>
    <row r="67" spans="1:14" s="171" customFormat="1" ht="16.5">
      <c r="A67" s="252" t="s">
        <v>126</v>
      </c>
      <c r="B67" s="252"/>
      <c r="C67" s="252"/>
      <c r="D67" s="252"/>
      <c r="E67" s="252"/>
      <c r="F67" s="252"/>
      <c r="G67" s="252"/>
      <c r="H67" s="252"/>
      <c r="I67" s="252"/>
      <c r="J67" s="188"/>
      <c r="K67" s="188"/>
      <c r="L67" s="188"/>
      <c r="M67" s="189"/>
      <c r="N67" s="189"/>
    </row>
    <row r="68" spans="1:14" ht="16.5">
      <c r="A68" s="253" t="s">
        <v>127</v>
      </c>
      <c r="B68" s="253"/>
      <c r="C68" s="253"/>
      <c r="D68" s="253"/>
      <c r="E68" s="253"/>
      <c r="F68" s="253"/>
      <c r="G68" s="253"/>
      <c r="H68" s="253"/>
      <c r="I68" s="253"/>
      <c r="J68" s="155"/>
      <c r="K68" s="155"/>
      <c r="L68" s="155"/>
      <c r="M68" s="81"/>
      <c r="N68" s="81"/>
    </row>
  </sheetData>
  <sheetProtection/>
  <mergeCells count="18">
    <mergeCell ref="S4:T4"/>
    <mergeCell ref="A2:N2"/>
    <mergeCell ref="A4:A5"/>
    <mergeCell ref="B4:B5"/>
    <mergeCell ref="C4:D5"/>
    <mergeCell ref="E4:F4"/>
    <mergeCell ref="G4:H4"/>
    <mergeCell ref="I4:J4"/>
    <mergeCell ref="K4:L4"/>
    <mergeCell ref="A68:I68"/>
    <mergeCell ref="M4:N4"/>
    <mergeCell ref="C6:D6"/>
    <mergeCell ref="E6:F6"/>
    <mergeCell ref="G6:H6"/>
    <mergeCell ref="I6:J6"/>
    <mergeCell ref="A67:I67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5" sqref="G25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4" t="s">
        <v>7</v>
      </c>
    </row>
    <row r="2" spans="1:5" ht="15.75">
      <c r="A2" s="25" t="s">
        <v>143</v>
      </c>
      <c r="B2" s="25"/>
      <c r="C2" s="25"/>
      <c r="D2" s="25"/>
      <c r="E2" s="25"/>
    </row>
    <row r="3" spans="1:5" ht="15.75">
      <c r="A3" s="33"/>
      <c r="B3" s="33"/>
      <c r="C3" s="33"/>
      <c r="D3" s="33"/>
      <c r="E3" s="33"/>
    </row>
    <row r="4" spans="1:6" s="12" customFormat="1" ht="24.75" customHeight="1">
      <c r="A4" s="257" t="s">
        <v>14</v>
      </c>
      <c r="B4" s="30"/>
      <c r="C4" s="30" t="s">
        <v>144</v>
      </c>
      <c r="D4" s="31"/>
      <c r="E4" s="32"/>
      <c r="F4" s="259" t="s">
        <v>59</v>
      </c>
    </row>
    <row r="5" spans="1:6" s="12" customFormat="1" ht="45.75" customHeight="1">
      <c r="A5" s="258"/>
      <c r="B5" s="13" t="s">
        <v>30</v>
      </c>
      <c r="C5" s="13" t="s">
        <v>57</v>
      </c>
      <c r="D5" s="13" t="s">
        <v>58</v>
      </c>
      <c r="E5" s="13" t="s">
        <v>52</v>
      </c>
      <c r="F5" s="260"/>
    </row>
    <row r="6" spans="1:6" s="12" customFormat="1" ht="15.75">
      <c r="A6" s="49" t="s">
        <v>10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</row>
    <row r="7" spans="1:6" s="16" customFormat="1" ht="24" customHeight="1">
      <c r="A7" s="14" t="s">
        <v>15</v>
      </c>
      <c r="B7" s="15">
        <v>154.79</v>
      </c>
      <c r="C7" s="15">
        <v>100.3</v>
      </c>
      <c r="D7" s="15">
        <v>100.65</v>
      </c>
      <c r="E7" s="15">
        <v>100.03</v>
      </c>
      <c r="F7" s="15">
        <v>100.4</v>
      </c>
    </row>
    <row r="8" spans="1:7" ht="24" customHeight="1">
      <c r="A8" s="17" t="s">
        <v>16</v>
      </c>
      <c r="B8" s="18">
        <v>168.9</v>
      </c>
      <c r="C8" s="18">
        <v>101.45</v>
      </c>
      <c r="D8" s="18">
        <v>101.56</v>
      </c>
      <c r="E8" s="18">
        <v>99.95</v>
      </c>
      <c r="F8" s="18">
        <v>102.43</v>
      </c>
      <c r="G8" s="44"/>
    </row>
    <row r="9" spans="1:7" ht="24" customHeight="1">
      <c r="A9" s="17" t="s">
        <v>33</v>
      </c>
      <c r="B9" s="18">
        <v>153.92</v>
      </c>
      <c r="C9" s="18">
        <v>99.53</v>
      </c>
      <c r="D9" s="18">
        <v>98.96</v>
      </c>
      <c r="E9" s="18">
        <v>99.79</v>
      </c>
      <c r="F9" s="18">
        <v>100.02</v>
      </c>
      <c r="G9" s="44"/>
    </row>
    <row r="10" spans="1:7" ht="24" customHeight="1">
      <c r="A10" s="17" t="s">
        <v>17</v>
      </c>
      <c r="B10" s="18">
        <v>170.11</v>
      </c>
      <c r="C10" s="18">
        <v>101.49</v>
      </c>
      <c r="D10" s="18">
        <v>101.87</v>
      </c>
      <c r="E10" s="18">
        <v>99.93</v>
      </c>
      <c r="F10" s="18">
        <v>102.8</v>
      </c>
      <c r="G10" s="44"/>
    </row>
    <row r="11" spans="1:7" ht="24" customHeight="1">
      <c r="A11" s="17" t="s">
        <v>34</v>
      </c>
      <c r="B11" s="18">
        <v>181.91</v>
      </c>
      <c r="C11" s="18">
        <v>103.19</v>
      </c>
      <c r="D11" s="19">
        <v>103.09</v>
      </c>
      <c r="E11" s="19">
        <v>100.1</v>
      </c>
      <c r="F11" s="19">
        <v>103.69</v>
      </c>
      <c r="G11" s="44"/>
    </row>
    <row r="12" spans="1:7" ht="24" customHeight="1">
      <c r="A12" s="17" t="s">
        <v>18</v>
      </c>
      <c r="B12" s="18">
        <v>141.34</v>
      </c>
      <c r="C12" s="18">
        <v>101.68</v>
      </c>
      <c r="D12" s="18">
        <v>101.19</v>
      </c>
      <c r="E12" s="18">
        <v>100.08</v>
      </c>
      <c r="F12" s="18">
        <v>102.03</v>
      </c>
      <c r="G12" s="44"/>
    </row>
    <row r="13" spans="1:7" ht="24" customHeight="1">
      <c r="A13" s="17" t="s">
        <v>19</v>
      </c>
      <c r="B13" s="18">
        <v>160.43</v>
      </c>
      <c r="C13" s="18">
        <v>105</v>
      </c>
      <c r="D13" s="18">
        <v>104.16</v>
      </c>
      <c r="E13" s="18">
        <v>100.07</v>
      </c>
      <c r="F13" s="18">
        <v>105.83</v>
      </c>
      <c r="G13" s="44"/>
    </row>
    <row r="14" spans="1:7" ht="24" customHeight="1">
      <c r="A14" s="17" t="s">
        <v>35</v>
      </c>
      <c r="B14" s="18">
        <v>152.58</v>
      </c>
      <c r="C14" s="18">
        <v>97.54</v>
      </c>
      <c r="D14" s="18">
        <v>98.92</v>
      </c>
      <c r="E14" s="18">
        <v>100.37</v>
      </c>
      <c r="F14" s="18">
        <v>95.79</v>
      </c>
      <c r="G14" s="44"/>
    </row>
    <row r="15" spans="1:7" ht="24" customHeight="1">
      <c r="A15" s="17" t="s">
        <v>20</v>
      </c>
      <c r="B15" s="18">
        <v>149.87</v>
      </c>
      <c r="C15" s="18">
        <v>103.65</v>
      </c>
      <c r="D15" s="18">
        <v>103.49</v>
      </c>
      <c r="E15" s="18">
        <v>100.08</v>
      </c>
      <c r="F15" s="18">
        <v>104.09</v>
      </c>
      <c r="G15" s="44"/>
    </row>
    <row r="16" spans="1:7" ht="24" customHeight="1">
      <c r="A16" s="17" t="s">
        <v>21</v>
      </c>
      <c r="B16" s="18">
        <v>157.57</v>
      </c>
      <c r="C16" s="18">
        <v>100.52</v>
      </c>
      <c r="D16" s="18">
        <v>100.4</v>
      </c>
      <c r="E16" s="18">
        <v>100.12</v>
      </c>
      <c r="F16" s="18">
        <v>100.81</v>
      </c>
      <c r="G16" s="44"/>
    </row>
    <row r="17" spans="1:7" ht="24" customHeight="1">
      <c r="A17" s="17" t="s">
        <v>31</v>
      </c>
      <c r="B17" s="18">
        <v>128.75</v>
      </c>
      <c r="C17" s="18">
        <v>89.21</v>
      </c>
      <c r="D17" s="18">
        <v>92.23</v>
      </c>
      <c r="E17" s="18">
        <v>99.74</v>
      </c>
      <c r="F17" s="18">
        <v>87.45</v>
      </c>
      <c r="G17" s="44"/>
    </row>
    <row r="18" spans="1:7" ht="24" customHeight="1">
      <c r="A18" s="17" t="s">
        <v>32</v>
      </c>
      <c r="B18" s="18">
        <v>83.95</v>
      </c>
      <c r="C18" s="18">
        <v>97.46</v>
      </c>
      <c r="D18" s="18">
        <v>97.04</v>
      </c>
      <c r="E18" s="18">
        <v>99.91</v>
      </c>
      <c r="F18" s="18">
        <v>98.34</v>
      </c>
      <c r="G18" s="44"/>
    </row>
    <row r="19" spans="1:7" ht="24" customHeight="1">
      <c r="A19" s="17" t="s">
        <v>22</v>
      </c>
      <c r="B19" s="18">
        <v>176.64</v>
      </c>
      <c r="C19" s="18">
        <v>100.26</v>
      </c>
      <c r="D19" s="18">
        <v>100.22</v>
      </c>
      <c r="E19" s="18">
        <v>100</v>
      </c>
      <c r="F19" s="18">
        <v>101.49</v>
      </c>
      <c r="G19" s="44"/>
    </row>
    <row r="20" spans="1:7" ht="24" customHeight="1">
      <c r="A20" s="17" t="s">
        <v>23</v>
      </c>
      <c r="B20" s="18">
        <v>127.25</v>
      </c>
      <c r="C20" s="18">
        <v>101.26</v>
      </c>
      <c r="D20" s="18">
        <v>101.11</v>
      </c>
      <c r="E20" s="18">
        <v>100.49</v>
      </c>
      <c r="F20" s="18">
        <v>101.63</v>
      </c>
      <c r="G20" s="44"/>
    </row>
    <row r="21" spans="1:7" ht="24" customHeight="1">
      <c r="A21" s="17" t="s">
        <v>24</v>
      </c>
      <c r="B21" s="18">
        <v>170.83</v>
      </c>
      <c r="C21" s="18">
        <v>105.2</v>
      </c>
      <c r="D21" s="18">
        <v>104.65</v>
      </c>
      <c r="E21" s="18">
        <v>100.21</v>
      </c>
      <c r="F21" s="18">
        <v>104.64</v>
      </c>
      <c r="G21" s="44"/>
    </row>
    <row r="22" spans="1:7" s="21" customFormat="1" ht="24" customHeight="1">
      <c r="A22" s="20" t="s">
        <v>25</v>
      </c>
      <c r="B22" s="34">
        <v>155.71</v>
      </c>
      <c r="C22" s="34">
        <v>97.79</v>
      </c>
      <c r="D22" s="34">
        <v>97.89</v>
      </c>
      <c r="E22" s="34">
        <v>98.77</v>
      </c>
      <c r="F22" s="34">
        <v>94.8</v>
      </c>
      <c r="G22" s="44"/>
    </row>
    <row r="23" spans="1:7" s="21" customFormat="1" ht="24" customHeight="1">
      <c r="A23" s="22" t="s">
        <v>26</v>
      </c>
      <c r="B23" s="35">
        <v>145.29</v>
      </c>
      <c r="C23" s="35">
        <v>105.27</v>
      </c>
      <c r="D23" s="35">
        <v>105.19</v>
      </c>
      <c r="E23" s="35">
        <v>99.44</v>
      </c>
      <c r="F23" s="35">
        <v>102.64</v>
      </c>
      <c r="G23" s="44"/>
    </row>
  </sheetData>
  <sheetProtection/>
  <mergeCells count="2">
    <mergeCell ref="A4:A5"/>
    <mergeCell ref="F4:F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2015-12-21T00:50:42Z</cp:lastPrinted>
  <dcterms:created xsi:type="dcterms:W3CDTF">2002-05-14T16:08:28Z</dcterms:created>
  <dcterms:modified xsi:type="dcterms:W3CDTF">2017-01-03T09:46:07Z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