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7770" windowHeight="4005" activeTab="4"/>
  </bookViews>
  <sheets>
    <sheet name="IIP" sheetId="1" r:id="rId1"/>
    <sheet name="GTSX-cap nhat-ko in" sheetId="2" r:id="rId2"/>
    <sheet name="SPCN-ko slieu" sheetId="3" r:id="rId3"/>
    <sheet name="TMBL" sheetId="4" r:id="rId4"/>
    <sheet name="XNK" sheetId="5" r:id="rId5"/>
    <sheet name="XUATKHAU-ko in" sheetId="6" r:id="rId6"/>
    <sheet name="NHAPKHAU-ko in" sheetId="7" r:id="rId7"/>
    <sheet name="chisogia" sheetId="8" r:id="rId8"/>
    <sheet name="Bang SPCN" sheetId="9" r:id="rId9"/>
    <sheet name="00000000" sheetId="10" state="veryHidden" r:id="rId10"/>
    <sheet name="10000000" sheetId="11" state="veryHidden" r:id="rId11"/>
    <sheet name="20000000" sheetId="12" state="veryHidden" r:id="rId12"/>
    <sheet name="30000000" sheetId="13" state="veryHidden" r:id="rId13"/>
  </sheets>
  <definedNames>
    <definedName name="_xlnm.Print_Titles" localSheetId="0">'IIP'!$4:$6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<sst xmlns="http://schemas.openxmlformats.org/spreadsheetml/2006/main" count="564" uniqueCount="306">
  <si>
    <t>- Kinh tế nhà nước</t>
  </si>
  <si>
    <t>- Kinh tế  ngoài quốc doanh</t>
  </si>
  <si>
    <t>- Kinh tế có vốn đầu tư nước ngoài</t>
  </si>
  <si>
    <t>- Thương nghiệp</t>
  </si>
  <si>
    <t>- Khách sạn, nhà hàng</t>
  </si>
  <si>
    <t>- Dịch vụ</t>
  </si>
  <si>
    <t>- Du lịch lữ hành</t>
  </si>
  <si>
    <t>Sở Công Thương Đồng Nai</t>
  </si>
  <si>
    <t xml:space="preserve">§vt: Tû §ång </t>
  </si>
  <si>
    <t>So sánh (%)</t>
  </si>
  <si>
    <t>A</t>
  </si>
  <si>
    <t>B</t>
  </si>
  <si>
    <t>Tấn</t>
  </si>
  <si>
    <t>Chỉ tiêu</t>
  </si>
  <si>
    <t>CHỈ SỐ GIÁ</t>
  </si>
  <si>
    <t>Chỉ số giá tiêu dùng chung</t>
  </si>
  <si>
    <t>1. Hàng ăn và dịch vụ ăn uống</t>
  </si>
  <si>
    <t xml:space="preserve">                 - Thực phẩm</t>
  </si>
  <si>
    <t>2. Đồ uống và thuốc lá</t>
  </si>
  <si>
    <t>3. May mặc mũ, nón, giáy dép</t>
  </si>
  <si>
    <t>5. Thiết bị và đồ dùng gia đình</t>
  </si>
  <si>
    <t>6. Thuốc và dịch vụ y tế</t>
  </si>
  <si>
    <t>9. Giáo dục</t>
  </si>
  <si>
    <t>10. Văn hóa, giải trí và du lịch</t>
  </si>
  <si>
    <t>11. Hàng hóa và dịch vụ khác</t>
  </si>
  <si>
    <t>Chỉ số giá vàng</t>
  </si>
  <si>
    <t>Chỉ số giá Đô la Mỹ</t>
  </si>
  <si>
    <t>Tổng mức bán lẻ toàn tỉnh</t>
  </si>
  <si>
    <t xml:space="preserve">1. Phân theo thành phần </t>
  </si>
  <si>
    <t>2. Phân theo ngành</t>
  </si>
  <si>
    <t>1. Kim ngạch Xuất khẩu</t>
  </si>
  <si>
    <t>1. Kim ngạch Nhập khẩu</t>
  </si>
  <si>
    <t>Kỳ gốc 2009</t>
  </si>
  <si>
    <t>7. Giao thông</t>
  </si>
  <si>
    <t>8. Bưu chính viễn thông</t>
  </si>
  <si>
    <t>Trong đó:  - Lương thực</t>
  </si>
  <si>
    <t xml:space="preserve">                 - Ăn uống ngoài gia đình</t>
  </si>
  <si>
    <t>4. Nhà ở, điện, nước, chất đốt, VLXD</t>
  </si>
  <si>
    <t>ĐVT</t>
  </si>
  <si>
    <t>STT</t>
  </si>
  <si>
    <t>CHỈ TIÊU</t>
  </si>
  <si>
    <t>I</t>
  </si>
  <si>
    <t>II</t>
  </si>
  <si>
    <t>THEO NGÀNH CÔNG NGHIỆP CẤP 1</t>
  </si>
  <si>
    <t>2. Sản phẩm xuất khẩu chủ yếu</t>
  </si>
  <si>
    <t>THEO NGÀNH CÔNG NGHIỆP CẤP 2</t>
  </si>
  <si>
    <t xml:space="preserve">    08.Khai th¸c ®¸, c¸t, sái, ®Êt sÐt vµ cao lanh</t>
  </si>
  <si>
    <t xml:space="preserve">    10.S¶n xuÊt chÕ biÕn thùc phÈm</t>
  </si>
  <si>
    <t xml:space="preserve">    12.S¶n xuÊt s¶n phÈm thuèc l¸</t>
  </si>
  <si>
    <t xml:space="preserve">    13.DÖt</t>
  </si>
  <si>
    <t xml:space="preserve">    14.S¶n xuÊt trang phôc</t>
  </si>
  <si>
    <t xml:space="preserve">    15.S¶n xuÊt da vµ c¸c s¶n phÈm cã liªn quan</t>
  </si>
  <si>
    <t xml:space="preserve">    17.S¶n xuÊt giÊy vµ s¶n phÈm tõ giÊy</t>
  </si>
  <si>
    <t xml:space="preserve">    20.S¶n xuÊt ho¸ chÊt vµ s¶n phÈm ho¸ chÊt</t>
  </si>
  <si>
    <t xml:space="preserve">    22.S¶n xuÊt s¶n phÈm tõ cao su vµ plastic</t>
  </si>
  <si>
    <t xml:space="preserve">    23.S¶n xuÊt s¶n phÈm tõ kho¸ng phi kim lo¹i kh¸c</t>
  </si>
  <si>
    <t xml:space="preserve">    25.S¶n xuÊt s¶n phÈm tõ kim lo¹i ®óc s½n (trõ m¸y mãc, thiÕt bÞ)</t>
  </si>
  <si>
    <t xml:space="preserve">    27.S¶n xuÊt thiÕt bÞ ®iÖn</t>
  </si>
  <si>
    <t xml:space="preserve">    29.S¶n xuÊt xe cã ®éng c¬</t>
  </si>
  <si>
    <t xml:space="preserve">    31.S¶n xuÊt gi­êng, tñ, bµn, ghÕ</t>
  </si>
  <si>
    <t xml:space="preserve">    35.S¶n xuÊt vµ ph©n phèi ®iÖn, khÝ ®èt</t>
  </si>
  <si>
    <t xml:space="preserve">    36.Khai th¸c, xö lý vµ cung cÊp n­íc</t>
  </si>
  <si>
    <t xml:space="preserve">    Công nghiệp khai thác mỏ</t>
  </si>
  <si>
    <t xml:space="preserve">    Công nghiệp chế biến, chế tạo</t>
  </si>
  <si>
    <t xml:space="preserve">    Công nghiệp sản xuất, phân phối điện, gas</t>
  </si>
  <si>
    <t xml:space="preserve">    Cung cấp nước, quản lý và xử lý nước thải, rác thải</t>
  </si>
  <si>
    <t xml:space="preserve">       TOÀN TỈNH</t>
  </si>
  <si>
    <t>ĐVT: Tỉ đồng</t>
  </si>
  <si>
    <t>GIÁ TRỊ SẢN XUẤT CÔNG NGHIỆP (GIÁ SO SÁNH 2010)</t>
  </si>
  <si>
    <t>Công nghiệp khai thác mỏ</t>
  </si>
  <si>
    <t>Công nghiệp chế biến</t>
  </si>
  <si>
    <t>Công nghiệp sản xuất, phân phối điện, gas, nước nóng, hơi nước</t>
  </si>
  <si>
    <t>Cung cấp nước; quản lý, xử lý nước thải, rác thải</t>
  </si>
  <si>
    <t>GIÁ TRỊ SẢN XUẤT CÔNG NGHIỆP (GIÁ THỰC TẾ)</t>
  </si>
  <si>
    <t>TÊN SẢN PHẨM</t>
  </si>
  <si>
    <t>C</t>
  </si>
  <si>
    <t>§¸ phiÕn</t>
  </si>
  <si>
    <t>§¸ x©y dùng kh¸c</t>
  </si>
  <si>
    <t>Cµ phª rang nguyªn h¹t</t>
  </si>
  <si>
    <t>TÊn</t>
  </si>
  <si>
    <t>Cµ phª hçn hîp hoµ tan (chøa cµ phª, ®­êng, s÷a,…)</t>
  </si>
  <si>
    <t>Bét ngät</t>
  </si>
  <si>
    <t>Thøc ¨n cho gia sóc</t>
  </si>
  <si>
    <t>Thøc ¨n cho gia cÇm</t>
  </si>
  <si>
    <t>Thøc ¨n cho thuû s¶n</t>
  </si>
  <si>
    <t>Thuèc l¸ sîi</t>
  </si>
  <si>
    <t>Sîi xe to sîi t¬ t»m</t>
  </si>
  <si>
    <t>Sîi t¬ (filament) tæng hîp</t>
  </si>
  <si>
    <t>V¶i dÖt thoi tõ sîi b«ng ca tû träng b«ng to 85% trë lªn</t>
  </si>
  <si>
    <t>V¶i dÖt thoi tõ sîi b«ng (staple) tæng hîp</t>
  </si>
  <si>
    <t>V¶i dÖt thoi tõ sîi b«ng (staple) nh©n t¹o</t>
  </si>
  <si>
    <t>Kh¨n mÆt, kh¨n t¾m vµ kh¨n kh¸c dïng trong phßng vÖ sinh, nhµ bÕp</t>
  </si>
  <si>
    <t>C¸c lo¹i mÒn ch¨n, c¸c lo¹i ch¨n nhåi l«ng, c¸c lo¹i nÖm, ®Öm, nÖm ghÕ, nÖm gèi, tói ngñ</t>
  </si>
  <si>
    <t>1000 C¸i</t>
  </si>
  <si>
    <t>QuÇn ¸o nghÒ nghiÖp</t>
  </si>
  <si>
    <t>Bé com-lª, quÇn ¸o ®ång bé, ¸o jacket, quÇn dµi, quÇn yÕm cho ng­êi lín b»ng dÖt kim</t>
  </si>
  <si>
    <r>
      <t>¸</t>
    </r>
    <r>
      <rPr>
        <sz val="11"/>
        <color indexed="8"/>
        <rFont val=".VnTime"/>
        <family val="2"/>
      </rPr>
      <t>o s¬ mi cho ng­êi lín dÖt kim hoÆc ®an mÆc</t>
    </r>
  </si>
  <si>
    <t>Bé com-lª, quÇn ¸o ®ång bé, ¸o jacket, quÇn dµi cho ng­êi lín kh«ng dÖt kim</t>
  </si>
  <si>
    <t>Bé com-lª, quÇn ¸o ®ång bé, ¸o jacket, v¸y dµi, quÇn dµi cho trÎ em kh«ng dÖt kim</t>
  </si>
  <si>
    <r>
      <t>¸</t>
    </r>
    <r>
      <rPr>
        <sz val="11"/>
        <color indexed="8"/>
        <rFont val=".VnTime"/>
        <family val="2"/>
      </rPr>
      <t>o s¬ mi cho ng­êi lín kh«ng dÖt kim</t>
    </r>
  </si>
  <si>
    <r>
      <t>¸</t>
    </r>
    <r>
      <rPr>
        <sz val="11"/>
        <rFont val=".VnTime"/>
        <family val="2"/>
      </rPr>
      <t>o s¬ mi cho trÎ em kh«ng dÖt kim</t>
    </r>
  </si>
  <si>
    <t>QuÇn ¸o lat cho ng­êi lín dÖt kim hoÆc ®an mac</t>
  </si>
  <si>
    <r>
      <t>¸</t>
    </r>
    <r>
      <rPr>
        <sz val="11"/>
        <rFont val=".VnTime"/>
        <family val="2"/>
      </rPr>
      <t>o ph«ng, ¸o may « cho ng­êi lín dÖt kim</t>
    </r>
  </si>
  <si>
    <t>Bé quÇn ¸o b¬i</t>
  </si>
  <si>
    <t>Bé quÇn ¸o thÓ thao kh¸c</t>
  </si>
  <si>
    <t>Mò, nãn</t>
  </si>
  <si>
    <t>Giµy, dÐp b»ng da</t>
  </si>
  <si>
    <t>1000 §«i</t>
  </si>
  <si>
    <t>Giµy, dÐp thÓ thao vµ mò giµy b»ng cao su vµ plastic</t>
  </si>
  <si>
    <t>Giµy, dÐp thÓ thao b»ng da</t>
  </si>
  <si>
    <t>GiÊy in b¸o</t>
  </si>
  <si>
    <t>GiÊy vµ b×a kh«ng tr¸ng dïng  ®Ó viÕt, in Ên</t>
  </si>
  <si>
    <t>Thïng, hép b»ng b×a cøng</t>
  </si>
  <si>
    <t>Ph©n kho¸ng hoÆc ph©n ho¸ häc chøa 3 nguyªn tè: nit¬, photpho vµ kali (NPK)</t>
  </si>
  <si>
    <t>Thuèc diÖt nÊm</t>
  </si>
  <si>
    <t>Thuèc diÖt cá, Thuèc chèng n¶y mÇm vµ thuèc ®iÒu hoµ sinh tr­ëng c©y trång</t>
  </si>
  <si>
    <t>Thuèc trõ s©u kh¸c vµ s¶n phÈm ho¸ chÊt kh¸c dïng trong n«ng nghiÖp</t>
  </si>
  <si>
    <t>S¬n vµ vÐc ni, tan trong m«i tr­êng n­íc</t>
  </si>
  <si>
    <t>S¬n vµ vÐc ni, tan trong m«i tr­êng kh«ng chøa n­íc</t>
  </si>
  <si>
    <t>S¬n vµ vÐc ni kh¸c; c¸c lo¹i thuèc mµu nuíc ®· pha chÕ dïng ®Ó hoµn thiÖn da</t>
  </si>
  <si>
    <t>Kem vµ n­íc th¬m dïng cho mÆt vµ da</t>
  </si>
  <si>
    <t>Kg</t>
  </si>
  <si>
    <t>S÷a t¾m, s÷a röa mÆt vµ c¸c chÕ phÈm dïng ®Ó t¾m kh¸c</t>
  </si>
  <si>
    <t>Bét giÆt vµ c¸c chÕ phÈm dïng ®Ó tÈy, röa</t>
  </si>
  <si>
    <t>Keo ®· ®iÒu chÕ vµ c¸c chÊt dÝnh ®· ®­îc ®iÒu chÕ kh¸c</t>
  </si>
  <si>
    <t>Phô gia ®· ®iÒu chÕ dïng cho xi m¨ng, v÷a hoÆc bª t«ng</t>
  </si>
  <si>
    <t>S¶n phÈm ho¸ chÊt hçn hîp kh¸c ch­a ®­îc ph©n vµo ®©u</t>
  </si>
  <si>
    <t>G¨ng tay b»ng cao su l­u ho¸</t>
  </si>
  <si>
    <t>Bao vµ tói (kÓ c¶ lo¹i h×nh nan) b»ng polime etylen</t>
  </si>
  <si>
    <t>Bao vµ tói (kÓ c¶ lo¹i h×nh nan) to plastic kh¸c</t>
  </si>
  <si>
    <t>Bao b× kh¸c b»ng plastic</t>
  </si>
  <si>
    <t>TÊm, phiÕn, mµng, l¸ vµ d¶i kh¸c b»ng plastic kh¸c</t>
  </si>
  <si>
    <t>S¶n phÈm b»ng plastic cßn l¹i ch­a ph©n vµo ®©u</t>
  </si>
  <si>
    <t>TÊm l¸t ®­êng vµ vËt liÖu l¸t, g¹ch èp l¸t t­êng; c¸c s¶n phÈm t­¬ng tù b»ng gèm, sø kh«ng tr¸ng men.</t>
  </si>
  <si>
    <t>G¹ch x©y dùng b»ng gèm, sø</t>
  </si>
  <si>
    <t>1000 Viªn</t>
  </si>
  <si>
    <t>G¹ch x©y dùng b»ng ®Êt sÐt nung (tro gèm, sø) quy chuÈn 220x105x60mm</t>
  </si>
  <si>
    <t>S¶n phÈm vÖ sinh g¾n cè ®Þnh b»ng gèm sø</t>
  </si>
  <si>
    <t>CÊu kiÖn lµm s½n cho x©y dùng hoÆc kü thuËt d©n dông b»ng xi m¨ng, bª t«ng, ®¸ nh©n t¹o</t>
  </si>
  <si>
    <t>Bª t«ng trén s½n (bª t«ng t­¬i)</t>
  </si>
  <si>
    <t>S¶n phÈm kh¸c lµm  b»ng th¹ch cao chÕ biÕn ch­a ph©n vµo ®©u</t>
  </si>
  <si>
    <t>S¶n phÈm kh¸c b»ng xi m¨ng, bª t«ng hoÆc ®¸ nh©n t¹o ch­a ®­îc ph©n vµo ®©u</t>
  </si>
  <si>
    <t>CÊu kiÖn nhµ l¾p s½n b»ng kim lo¹i</t>
  </si>
  <si>
    <t>Hµng rµo, cÇu thang vµ bé phËn kh¸c b»ng s¾t, thÐp, nh«m</t>
  </si>
  <si>
    <t>TÊm lîp b»ng kim lo¹i</t>
  </si>
  <si>
    <t>CÊu kiÖn kh¸c vµ bé phËn cña chóng b»ng s¾t, thÐp, nh«m ch­a ®­îc ph©n vµo ®©u</t>
  </si>
  <si>
    <t>ChËu röa vµ bån röa b»ng thÐp kh«ng gØ</t>
  </si>
  <si>
    <t>C¸i</t>
  </si>
  <si>
    <t>Nåi, Êm, ch¶o b»ng kim lo¹i</t>
  </si>
  <si>
    <t>Thïng, can, hép vµ c¸c ®å dïng ®Ó chøa ®ùng t­¬ng tù cho mäi nguyªn liÖu (trõ x¨ng dÇu) b»ng nh«m (cã dung tÝch 300 lÝt)</t>
  </si>
  <si>
    <t>TÊm ®an, phªn, l­íi vµ rµo lµm b»ng d©y s¾t hoÆc thÐp; S¶n phÈm d¹ng l­íi s¾t hoÆc thÐp</t>
  </si>
  <si>
    <t>§inh, ghim dËp, ®inh vÝt, then, ®ai èc, ®inh t¸n, chèt, vßng ®Öm vµ c¸c ®å t­¬ng tù b»ng s¾t, thÐp, ®ång hoÆc nh«m</t>
  </si>
  <si>
    <t>D©y hµn ca lâi b»ng kim lo¹i c¬ b¶n, dïng ®Ó hµn hå quang ®iÖn</t>
  </si>
  <si>
    <t>S¶n phÈm b»ng kim lo¹i c¬ b¶n kh¸c ch­a ®­îc ph©n vµo ®©u</t>
  </si>
  <si>
    <t>§éng c¬ ®iÖn mét chiÒu kh¸c vµ m¸y ph¸t ®iÖn mét chiÒu</t>
  </si>
  <si>
    <t>M¸y biÕn thÕ ®iÖn sö dông ®iÖn m«i láng c«ng suÊt sö dông kh«ng qu¸ 650 KVA</t>
  </si>
  <si>
    <r>
      <t>¾</t>
    </r>
    <r>
      <rPr>
        <sz val="11"/>
        <rFont val=".VnTime"/>
        <family val="2"/>
      </rPr>
      <t>c quy ®iÖn b»ng axUt - ch× dïng ®Ó khëi ®éng ®éng c¬ pitt«ng</t>
    </r>
  </si>
  <si>
    <t>1000 Kwh</t>
  </si>
  <si>
    <t>C¸c lo¹i ¾c quy ®iÖn kh¸c ch­a ®­îc ph©n vµo ®©u</t>
  </si>
  <si>
    <t>D©y c¸ch ®iÖn ®¬n d¹ng cuén b»ng ®ång</t>
  </si>
  <si>
    <t>C¸p ®ång trôc vµ d©y dÉn ®iÖn ®ång trôc kh¸c</t>
  </si>
  <si>
    <t>§Ìn huúnh quang</t>
  </si>
  <si>
    <t>M¸y giÆt cã søc chøa kh«ng qu¸ 10 kg v¶i kh« 1 lÇn giÆt tù ®éng hoµn toµn</t>
  </si>
  <si>
    <t>Xe cã ®éng c¬ dïng ®Ó vËn t¶i hµng hãa (tæng träng t¶i tèi ®a 5 tÊn)</t>
  </si>
  <si>
    <t>DÞch vô s¶n xuÊt khung gÇm g¾n víi ®éng c¬ dïng cho xe ca ®éng c¬</t>
  </si>
  <si>
    <t>Tr.§ång</t>
  </si>
  <si>
    <t>§éng c¬ khëi ®éng vµ m¸y tæ hîp hai tÝnh n¨ng khëi ®éng vµ ph¸t ®iÖn</t>
  </si>
  <si>
    <t>CÇn g¹t n­íc, s­¬ng, tuyOt trªn kUnh ch¾n</t>
  </si>
  <si>
    <t>ThiÕt bÞ gi¶m sãc</t>
  </si>
  <si>
    <t>Phô tïng kh¸c cña xe cã ®éng c¬</t>
  </si>
  <si>
    <t>GhÕ cã khung b»ng gç</t>
  </si>
  <si>
    <t>Gi­êng b»ng gç c¸c läai</t>
  </si>
  <si>
    <t>Tñ b»ng gç kh¸c (trõ tñ bÕp)</t>
  </si>
  <si>
    <t>Bµn b»ng gç c¸c läai</t>
  </si>
  <si>
    <t>§å néi thÊt b»ng gç kh¸c ch­a ®­îc ph©n vµo ®©u</t>
  </si>
  <si>
    <t>§iÖn s¶n xuÊt</t>
  </si>
  <si>
    <t>TriÖu Kwh</t>
  </si>
  <si>
    <t>§iÖn th­¬ng phÈm</t>
  </si>
  <si>
    <t>N­íc uèng</t>
  </si>
  <si>
    <t>ĐVT:%</t>
  </si>
  <si>
    <t>Kế hoạch năm 2014</t>
  </si>
  <si>
    <t>Tháng trước</t>
  </si>
  <si>
    <t>Tháng cùng kỳ năm trước</t>
  </si>
  <si>
    <t>Chiếc</t>
  </si>
  <si>
    <r>
      <t>M</t>
    </r>
    <r>
      <rPr>
        <vertAlign val="superscript"/>
        <sz val="10"/>
        <rFont val=".VnTime"/>
        <family val="2"/>
      </rPr>
      <t>3</t>
    </r>
  </si>
  <si>
    <r>
      <t>1000 M</t>
    </r>
    <r>
      <rPr>
        <vertAlign val="superscript"/>
        <sz val="10"/>
        <color indexed="8"/>
        <rFont val=".VnTime"/>
        <family val="2"/>
      </rPr>
      <t>2</t>
    </r>
  </si>
  <si>
    <r>
      <t>1000 M</t>
    </r>
    <r>
      <rPr>
        <vertAlign val="superscript"/>
        <sz val="10"/>
        <rFont val=".VnTime"/>
        <family val="2"/>
      </rPr>
      <t>3</t>
    </r>
  </si>
  <si>
    <t>1000 Chiếc</t>
  </si>
  <si>
    <t>Lượng</t>
  </si>
  <si>
    <t>Trị giá (1000 USD)</t>
  </si>
  <si>
    <t>- Kinh tế tập thể</t>
  </si>
  <si>
    <t>- Kinh tế cá thể</t>
  </si>
  <si>
    <t>- Kinh tế tư nhân</t>
  </si>
  <si>
    <t>- Kinh tế có vốn ĐTNN</t>
  </si>
  <si>
    <t>1000 USD</t>
  </si>
  <si>
    <t>-</t>
  </si>
  <si>
    <t>''</t>
  </si>
  <si>
    <t>- Hạt điều</t>
  </si>
  <si>
    <t>- Cà phê</t>
  </si>
  <si>
    <t>- Hạt tiêu</t>
  </si>
  <si>
    <t>- Cao su</t>
  </si>
  <si>
    <t>- Sản phẩm gỗ</t>
  </si>
  <si>
    <t>- Hàng dệt, may</t>
  </si>
  <si>
    <t>- Giày, dép các loại</t>
  </si>
  <si>
    <t>- Sản phẩm gốm, sứ</t>
  </si>
  <si>
    <t>- Hàng hóa khác</t>
  </si>
  <si>
    <t>II. Phân theo mặt hàng</t>
  </si>
  <si>
    <t>- Máy vi tính, sản phẩm điện tử và linh kiện</t>
  </si>
  <si>
    <t>- Nguyên phụ liệu thuốc lá</t>
  </si>
  <si>
    <t>- Hóa chất</t>
  </si>
  <si>
    <t>- Dược phẩm</t>
  </si>
  <si>
    <t>- Nguyên phụ liệu dệt may, da giày</t>
  </si>
  <si>
    <t>- Máy móc thiết bị, DCPT khác</t>
  </si>
  <si>
    <t>Cùng tháng năm trước</t>
  </si>
  <si>
    <t>Tháng 12 năm trước</t>
  </si>
  <si>
    <t>Bình quân cùng kỳ</t>
  </si>
  <si>
    <t>Chính thức tháng 3/2014</t>
  </si>
  <si>
    <t>Ước tháng 4/2014</t>
  </si>
  <si>
    <t>Chính thức tháng 4/2013</t>
  </si>
  <si>
    <t>T4/2014 so cùng kỳ</t>
  </si>
  <si>
    <t>T4/2014 so tháng trước</t>
  </si>
  <si>
    <t>BIỂU SẢN PHẨM CHỦ YẾU NGÀNH CÔNG NGHIỆP THÁNG 4/2014</t>
  </si>
  <si>
    <t>T4/2014 so T3/2014</t>
  </si>
  <si>
    <t>T4/2014 so CK</t>
  </si>
  <si>
    <t>Ước tính tháng 4/2014</t>
  </si>
  <si>
    <t>Tháng 4/2014 so tháng trước</t>
  </si>
  <si>
    <t>BIỂU KIM NGẠCH XUẤT KHẨU TRÊN ĐỊA BÀN THÁNG 4/2014</t>
  </si>
  <si>
    <t>Tháng 4/2014 so CK</t>
  </si>
  <si>
    <t>BIỂU KIM NGẠCH NHẬP KHẨU TRÊN ĐỊA BÀN THÁNG 4/2014</t>
  </si>
  <si>
    <t>Ước 4 tháng năm 2014</t>
  </si>
  <si>
    <t>4 tháng năm 2014 so CK</t>
  </si>
  <si>
    <t>Chính thức 4 tháng năm 2014</t>
  </si>
  <si>
    <t>Giá trị</t>
  </si>
  <si>
    <t>I/ XUẤT KHẨU</t>
  </si>
  <si>
    <t>- Kinh tế trong nước</t>
  </si>
  <si>
    <t>+ DN địa phương</t>
  </si>
  <si>
    <t>+ DN trung ương</t>
  </si>
  <si>
    <t>2. Mặt hàng xuất khẩu</t>
  </si>
  <si>
    <t>Hạt điều</t>
  </si>
  <si>
    <t>Cà phê</t>
  </si>
  <si>
    <t>Hạt tiêu</t>
  </si>
  <si>
    <t>Cao su</t>
  </si>
  <si>
    <t>Giày, dép các loại</t>
  </si>
  <si>
    <t>Xơ, sợi dệt các loại</t>
  </si>
  <si>
    <t>Sản phẩm gỗ</t>
  </si>
  <si>
    <t>Máy móc thiết bị và dụng cụ phụ tùng</t>
  </si>
  <si>
    <t>Sản phẩm từ sắt, thép</t>
  </si>
  <si>
    <t>Phương tiện vận tải và phụ tùng</t>
  </si>
  <si>
    <t>Máy vi tính, sản phẩm điện tử và linh kiện</t>
  </si>
  <si>
    <t>Sắt, thép</t>
  </si>
  <si>
    <t>Sản phẩm từ chất dẻo</t>
  </si>
  <si>
    <t>Túi xách, ví, vali, mũ và ô dù</t>
  </si>
  <si>
    <t>Nguyên phụ liệu dệt may, da giày</t>
  </si>
  <si>
    <t>Hàng thủy sản</t>
  </si>
  <si>
    <t>Hóa chất</t>
  </si>
  <si>
    <t>Chất dẻo nguyên liệu</t>
  </si>
  <si>
    <t>Sản phẩm gốm, sứ</t>
  </si>
  <si>
    <t>Dây điện và dây cáp điện</t>
  </si>
  <si>
    <t>II/ NHẬP KHẨU</t>
  </si>
  <si>
    <t>2. Mặt hàng nhập khẩu</t>
  </si>
  <si>
    <t>1. Kim ngạch nhập khẩu</t>
  </si>
  <si>
    <t>1. Kim ngạch xuất khẩu</t>
  </si>
  <si>
    <t>Tr.USD</t>
  </si>
  <si>
    <t>Ghi chú: KH năm 2014, Kim ngạch xuất khẩu toàn tỉnh đạt khoảng 11,91-12,02 tỷ USD, tăng 9-10% so năm 2013</t>
  </si>
  <si>
    <t>Kim ngạch nhập khẩu  toàn tỉnh đạt khoản 12,2-12,3 tỷ USD, tăng 10-11% (nhập siêu gần 300 triệu USD)</t>
  </si>
  <si>
    <t>BIỂU CHỈ SỐ SẢN XUẤT CÔNG NGHIỆP (IIP) CỦA TỈNH THÁNG 7/2014</t>
  </si>
  <si>
    <t>Tháng 6/2014 so với cùng kỳ</t>
  </si>
  <si>
    <t>Tháng 07/2014 so với</t>
  </si>
  <si>
    <t>Lũy kế 7 tháng 2014 so CK</t>
  </si>
  <si>
    <t>BIỂU TỔNG MỨC BÁN LẺ HÀNG HÓA, DOANH THU DỊCH VỤ THÁNG 7/2014</t>
  </si>
  <si>
    <t>Chính thức tháng 6/2014</t>
  </si>
  <si>
    <t>Ước tính tháng 7/2014</t>
  </si>
  <si>
    <t>Ước tính 7 tháng năm 2014</t>
  </si>
  <si>
    <t>Chính thức 7 tháng năm 2013</t>
  </si>
  <si>
    <t>Tháng 7/2014 so tháng trước</t>
  </si>
  <si>
    <t>Ước 7 tháng năm 2014 so kế hoạch</t>
  </si>
  <si>
    <t>Ước 7 tháng năm 2014 so cùng kỳ</t>
  </si>
  <si>
    <t>BIỂU CHỈ SỐ GIÁ CẢ HÀNG HÓA, DỊCH VỤ THÁNG 7/2014</t>
  </si>
  <si>
    <t>Chỉ số giá tháng 7/2014 so với (%)</t>
  </si>
  <si>
    <t>Ước tháng 7/2014</t>
  </si>
  <si>
    <t>Ước 7 tháng 2014</t>
  </si>
  <si>
    <t>Tháng 7/2014 so tháng trước (%)</t>
  </si>
  <si>
    <t>7 tháng 2014 so CK (%)</t>
  </si>
  <si>
    <t>BIỂU KIM NGẠCH XUẤT KHẨU, NHẬP KHẨU TRÊN ĐỊA BÀN THÁNG 7/2014</t>
  </si>
  <si>
    <t>Hàng dệt, may</t>
  </si>
  <si>
    <t>Ngô</t>
  </si>
  <si>
    <t>Thức ăn gia súc</t>
  </si>
  <si>
    <t>Nguyên phụ liệu thuốc lá</t>
  </si>
  <si>
    <t>Khí đốt hóa lỏng</t>
  </si>
  <si>
    <t>Sản phẩm hóa chất</t>
  </si>
  <si>
    <t>Dược phẩm</t>
  </si>
  <si>
    <t>Phân bón các loại</t>
  </si>
  <si>
    <t>Thuốc trừ sâu và nguyên liệu</t>
  </si>
  <si>
    <t>Gỗ và sản phẩm từ gỗ</t>
  </si>
  <si>
    <t>Giấy các loại</t>
  </si>
  <si>
    <t>Bông các lọai</t>
  </si>
  <si>
    <t>Vải các loại</t>
  </si>
  <si>
    <t>Sắt thép các loại</t>
  </si>
  <si>
    <t>Sản phẩm từ sắt thép</t>
  </si>
  <si>
    <t>Kim loại thường khác</t>
  </si>
  <si>
    <t>Máy móc thiết bị, DCPT khác</t>
  </si>
  <si>
    <t>Linh kiện, phụ tùng ô tô</t>
  </si>
  <si>
    <t>BIỂU GIÁ TRỊ SẢN XUẤT CÔNG NGHIỆP THÁNG 7/2014</t>
  </si>
  <si>
    <t>Chính thức 7 tháng 2013</t>
  </si>
  <si>
    <t>7 tháng 2014 so với CK</t>
  </si>
  <si>
    <t>ĐVT: Triệu đồng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</si>
</sst>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;[Red]#,##0"/>
    <numFmt numFmtId="183" formatCode="#,##0.0;[Red]#,##0.0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"/>
    <numFmt numFmtId="190" formatCode="0.0000"/>
    <numFmt numFmtId="191" formatCode="0.000"/>
    <numFmt numFmtId="192" formatCode="0.000000"/>
    <numFmt numFmtId="193" formatCode="_(* #,##0.0_);_(* \(#,##0.0\);_(* &quot;-&quot;??_);_(@_)"/>
    <numFmt numFmtId="194" formatCode="_(* #,##0_);_(* \(#,##0\);_(* &quot;-&quot;??_);_(@_)"/>
    <numFmt numFmtId="195" formatCode="#,##0.000"/>
    <numFmt numFmtId="196" formatCode="#,##0.0;\-#,##0.0"/>
    <numFmt numFmtId="197" formatCode="#,##0.0000"/>
    <numFmt numFmtId="198" formatCode="_(* #,##0.000_);_(* \(#,##0.000\);_(* &quot;-&quot;??_);_(@_)"/>
    <numFmt numFmtId="199" formatCode="_(* #,##0.0000_);_(* \(#,##0.0000\);_(* &quot;-&quot;??_);_(@_)"/>
    <numFmt numFmtId="200" formatCode="_-* #,##0.000\ _₫_-;\-* #,##0.000\ _₫_-;_-* &quot;-&quot;???\ _₫_-;_-@_-"/>
    <numFmt numFmtId="201" formatCode="#,##0.000;[Red]#,##0.000"/>
    <numFmt numFmtId="202" formatCode="_-* #,##0.00\ _₫_-;\-* #,##0.00\ _₫_-;_-* &quot;-&quot;???\ _₫_-;_-@_-"/>
    <numFmt numFmtId="203" formatCode="_-* #,##0.0\ _₫_-;\-* #,##0.0\ _₫_-;_-* &quot;-&quot;???\ _₫_-;_-@_-"/>
    <numFmt numFmtId="204" formatCode="0.0000000"/>
    <numFmt numFmtId="205" formatCode="_-* #,##0.000_-;\-* #,##0.000_-;_-* &quot;-&quot;???_-;_-@_-"/>
  </numFmts>
  <fonts count="80">
    <font>
      <sz val="13"/>
      <name val=".VnTime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3"/>
      <name val=".VnTime"/>
      <family val="2"/>
    </font>
    <font>
      <sz val="13"/>
      <color indexed="8"/>
      <name val=".VnTim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8"/>
      <name val=".VnTime"/>
      <family val="2"/>
    </font>
    <font>
      <b/>
      <i/>
      <sz val="12"/>
      <name val="Times New Roman"/>
      <family val="1"/>
    </font>
    <font>
      <b/>
      <sz val="14"/>
      <name val=".VnTimeH"/>
      <family val="2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.VnTime"/>
      <family val="2"/>
    </font>
    <font>
      <sz val="11"/>
      <name val=".VnTime"/>
      <family val="2"/>
    </font>
    <font>
      <sz val="11"/>
      <color indexed="8"/>
      <name val=".VnTime"/>
      <family val="2"/>
    </font>
    <font>
      <sz val="11"/>
      <color indexed="8"/>
      <name val=".VnTimeH"/>
      <family val="2"/>
    </font>
    <font>
      <sz val="11"/>
      <name val=".VnTimeH"/>
      <family val="2"/>
    </font>
    <font>
      <sz val="12"/>
      <name val=".VnTim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.VnTime"/>
      <family val="2"/>
    </font>
    <font>
      <sz val="9"/>
      <name val="Times New Roman"/>
      <family val="1"/>
    </font>
    <font>
      <sz val="10"/>
      <name val=".VnTime"/>
      <family val="2"/>
    </font>
    <font>
      <vertAlign val="superscript"/>
      <sz val="10"/>
      <name val=".VnTime"/>
      <family val="2"/>
    </font>
    <font>
      <sz val="10"/>
      <color indexed="8"/>
      <name val=".VnTime"/>
      <family val="2"/>
    </font>
    <font>
      <vertAlign val="superscript"/>
      <sz val="10"/>
      <color indexed="8"/>
      <name val=".VnTime"/>
      <family val="2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/>
      <right>
        <color indexed="63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8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74" fillId="27" borderId="10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1" applyNumberFormat="0" applyFill="0" applyAlignment="0" applyProtection="0"/>
    <xf numFmtId="0" fontId="77" fillId="0" borderId="0" applyNumberFormat="0" applyFill="0" applyBorder="0" applyAlignment="0" applyProtection="0"/>
  </cellStyleXfs>
  <cellXfs count="429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 quotePrefix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2" fontId="14" fillId="0" borderId="12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/>
    </xf>
    <xf numFmtId="4" fontId="16" fillId="0" borderId="14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9" fillId="0" borderId="0" xfId="0" applyFont="1" applyAlignment="1">
      <alignment/>
    </xf>
    <xf numFmtId="0" fontId="16" fillId="0" borderId="13" xfId="0" applyFont="1" applyBorder="1" applyAlignment="1">
      <alignment vertical="center"/>
    </xf>
    <xf numFmtId="0" fontId="10" fillId="33" borderId="15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3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"/>
    </xf>
    <xf numFmtId="0" fontId="10" fillId="0" borderId="16" xfId="0" applyFont="1" applyBorder="1" applyAlignment="1">
      <alignment/>
    </xf>
    <xf numFmtId="0" fontId="0" fillId="0" borderId="0" xfId="0" applyBorder="1" applyAlignment="1">
      <alignment/>
    </xf>
    <xf numFmtId="0" fontId="9" fillId="0" borderId="17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9" fillId="0" borderId="18" xfId="0" applyFont="1" applyBorder="1" applyAlignment="1">
      <alignment horizontal="centerContinuous" vertical="center"/>
    </xf>
    <xf numFmtId="0" fontId="9" fillId="0" borderId="16" xfId="0" applyFont="1" applyBorder="1" applyAlignment="1">
      <alignment/>
    </xf>
    <xf numFmtId="4" fontId="16" fillId="0" borderId="12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 horizontal="centerContinuous" vertical="center"/>
      <protection/>
    </xf>
    <xf numFmtId="0" fontId="19" fillId="0" borderId="0" xfId="0" applyFont="1" applyAlignment="1" applyProtection="1">
      <alignment horizontal="centerContinuous" vertical="center"/>
      <protection/>
    </xf>
    <xf numFmtId="0" fontId="20" fillId="0" borderId="0" xfId="0" applyFont="1" applyAlignment="1" applyProtection="1">
      <alignment horizontal="centerContinuous" vertical="center"/>
      <protection/>
    </xf>
    <xf numFmtId="0" fontId="6" fillId="0" borderId="16" xfId="0" applyFont="1" applyBorder="1" applyAlignment="1" applyProtection="1">
      <alignment horizontal="center" wrapText="1"/>
      <protection/>
    </xf>
    <xf numFmtId="0" fontId="13" fillId="33" borderId="19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right"/>
      <protection/>
    </xf>
    <xf numFmtId="181" fontId="6" fillId="0" borderId="0" xfId="0" applyNumberFormat="1" applyFont="1" applyAlignment="1" applyProtection="1">
      <alignment horizontal="right" vertical="center" wrapText="1"/>
      <protection/>
    </xf>
    <xf numFmtId="180" fontId="6" fillId="0" borderId="0" xfId="0" applyNumberFormat="1" applyFont="1" applyAlignment="1">
      <alignment/>
    </xf>
    <xf numFmtId="0" fontId="6" fillId="0" borderId="0" xfId="0" applyFont="1" applyAlignment="1" applyProtection="1">
      <alignment horizontal="centerContinuous" vertical="center"/>
      <protection/>
    </xf>
    <xf numFmtId="0" fontId="21" fillId="0" borderId="17" xfId="0" applyFont="1" applyBorder="1" applyAlignment="1">
      <alignment horizontal="centerContinuous"/>
    </xf>
    <xf numFmtId="0" fontId="23" fillId="34" borderId="15" xfId="0" applyFont="1" applyFill="1" applyBorder="1" applyAlignment="1" applyProtection="1">
      <alignment horizontal="center" vertical="center" wrapText="1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4" fillId="34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>
      <alignment horizontal="justify" vertical="center"/>
    </xf>
    <xf numFmtId="180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95" fontId="0" fillId="0" borderId="0" xfId="0" applyNumberFormat="1" applyAlignment="1">
      <alignment/>
    </xf>
    <xf numFmtId="0" fontId="12" fillId="0" borderId="20" xfId="0" applyFont="1" applyBorder="1" applyAlignment="1">
      <alignment/>
    </xf>
    <xf numFmtId="0" fontId="13" fillId="0" borderId="20" xfId="0" applyFont="1" applyBorder="1" applyAlignment="1">
      <alignment horizontal="justify" vertical="center"/>
    </xf>
    <xf numFmtId="0" fontId="12" fillId="0" borderId="21" xfId="0" applyFont="1" applyBorder="1" applyAlignment="1">
      <alignment/>
    </xf>
    <xf numFmtId="0" fontId="14" fillId="0" borderId="12" xfId="0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horizontal="justify" wrapText="1"/>
    </xf>
    <xf numFmtId="0" fontId="26" fillId="0" borderId="12" xfId="0" applyFont="1" applyBorder="1" applyAlignment="1">
      <alignment horizontal="justify" wrapText="1"/>
    </xf>
    <xf numFmtId="0" fontId="27" fillId="0" borderId="12" xfId="0" applyFont="1" applyBorder="1" applyAlignment="1">
      <alignment horizontal="justify" wrapText="1"/>
    </xf>
    <xf numFmtId="0" fontId="28" fillId="0" borderId="12" xfId="0" applyFont="1" applyBorder="1" applyAlignment="1" applyProtection="1">
      <alignment horizontal="justify" vertical="center" wrapText="1"/>
      <protection/>
    </xf>
    <xf numFmtId="0" fontId="25" fillId="0" borderId="12" xfId="0" applyFont="1" applyBorder="1" applyAlignment="1" applyProtection="1">
      <alignment horizontal="justify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25" fillId="0" borderId="13" xfId="0" applyFont="1" applyBorder="1" applyAlignment="1" applyProtection="1">
      <alignment horizontal="justify" vertical="center" wrapText="1"/>
      <protection/>
    </xf>
    <xf numFmtId="0" fontId="0" fillId="0" borderId="0" xfId="0" applyFont="1" applyAlignment="1">
      <alignment/>
    </xf>
    <xf numFmtId="3" fontId="30" fillId="0" borderId="14" xfId="0" applyNumberFormat="1" applyFont="1" applyBorder="1" applyAlignment="1">
      <alignment/>
    </xf>
    <xf numFmtId="3" fontId="30" fillId="0" borderId="12" xfId="0" applyNumberFormat="1" applyFont="1" applyBorder="1" applyAlignment="1">
      <alignment/>
    </xf>
    <xf numFmtId="3" fontId="14" fillId="0" borderId="12" xfId="0" applyNumberFormat="1" applyFont="1" applyBorder="1" applyAlignment="1" quotePrefix="1">
      <alignment/>
    </xf>
    <xf numFmtId="0" fontId="14" fillId="0" borderId="22" xfId="0" applyFont="1" applyBorder="1" applyAlignment="1" applyProtection="1">
      <alignment horizontal="center" vertical="center" wrapText="1"/>
      <protection/>
    </xf>
    <xf numFmtId="0" fontId="25" fillId="0" borderId="22" xfId="0" applyFont="1" applyBorder="1" applyAlignment="1">
      <alignment horizontal="justify" wrapText="1"/>
    </xf>
    <xf numFmtId="3" fontId="31" fillId="0" borderId="12" xfId="43" applyNumberFormat="1" applyFont="1" applyBorder="1" applyAlignment="1">
      <alignment/>
    </xf>
    <xf numFmtId="3" fontId="14" fillId="0" borderId="13" xfId="0" applyNumberFormat="1" applyFont="1" applyBorder="1" applyAlignment="1" quotePrefix="1">
      <alignment/>
    </xf>
    <xf numFmtId="0" fontId="23" fillId="34" borderId="23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Border="1" applyAlignment="1">
      <alignment/>
    </xf>
    <xf numFmtId="195" fontId="29" fillId="0" borderId="12" xfId="0" applyNumberFormat="1" applyFont="1" applyBorder="1" applyAlignment="1">
      <alignment/>
    </xf>
    <xf numFmtId="195" fontId="29" fillId="33" borderId="12" xfId="0" applyNumberFormat="1" applyFont="1" applyFill="1" applyBorder="1" applyAlignment="1">
      <alignment/>
    </xf>
    <xf numFmtId="195" fontId="29" fillId="33" borderId="12" xfId="43" applyNumberFormat="1" applyFont="1" applyFill="1" applyBorder="1" applyAlignment="1">
      <alignment/>
    </xf>
    <xf numFmtId="0" fontId="24" fillId="34" borderId="2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33" borderId="19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Continuous"/>
    </xf>
    <xf numFmtId="0" fontId="10" fillId="33" borderId="15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39" fontId="33" fillId="0" borderId="26" xfId="0" applyNumberFormat="1" applyFont="1" applyBorder="1" applyAlignment="1" applyProtection="1">
      <alignment horizontal="right" vertical="center"/>
      <protection/>
    </xf>
    <xf numFmtId="39" fontId="33" fillId="0" borderId="27" xfId="0" applyNumberFormat="1" applyFont="1" applyBorder="1" applyAlignment="1" applyProtection="1">
      <alignment horizontal="right" vertical="center"/>
      <protection/>
    </xf>
    <xf numFmtId="39" fontId="33" fillId="0" borderId="28" xfId="0" applyNumberFormat="1" applyFont="1" applyBorder="1" applyAlignment="1" applyProtection="1">
      <alignment horizontal="right" vertical="center"/>
      <protection/>
    </xf>
    <xf numFmtId="39" fontId="33" fillId="0" borderId="29" xfId="0" applyNumberFormat="1" applyFont="1" applyBorder="1" applyAlignment="1" applyProtection="1">
      <alignment horizontal="right" vertical="center"/>
      <protection/>
    </xf>
    <xf numFmtId="39" fontId="33" fillId="0" borderId="30" xfId="0" applyNumberFormat="1" applyFont="1" applyBorder="1" applyAlignment="1" applyProtection="1">
      <alignment horizontal="right" vertical="center"/>
      <protection/>
    </xf>
    <xf numFmtId="39" fontId="33" fillId="0" borderId="31" xfId="0" applyNumberFormat="1" applyFont="1" applyBorder="1" applyAlignment="1" applyProtection="1">
      <alignment horizontal="right" vertical="center"/>
      <protection/>
    </xf>
    <xf numFmtId="0" fontId="34" fillId="0" borderId="32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20" xfId="0" applyFont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 horizontal="center" vertical="center" wrapText="1"/>
      <protection/>
    </xf>
    <xf numFmtId="0" fontId="34" fillId="0" borderId="21" xfId="0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2" fontId="14" fillId="33" borderId="14" xfId="0" applyNumberFormat="1" applyFont="1" applyFill="1" applyBorder="1" applyAlignment="1">
      <alignment horizontal="center" vertical="center"/>
    </xf>
    <xf numFmtId="2" fontId="14" fillId="33" borderId="12" xfId="0" applyNumberFormat="1" applyFont="1" applyFill="1" applyBorder="1" applyAlignment="1">
      <alignment horizontal="center" vertical="center"/>
    </xf>
    <xf numFmtId="194" fontId="9" fillId="33" borderId="14" xfId="43" applyNumberFormat="1" applyFont="1" applyFill="1" applyBorder="1" applyAlignment="1" quotePrefix="1">
      <alignment horizontal="center" vertical="center"/>
    </xf>
    <xf numFmtId="194" fontId="6" fillId="33" borderId="12" xfId="43" applyNumberFormat="1" applyFont="1" applyFill="1" applyBorder="1" applyAlignment="1" quotePrefix="1">
      <alignment horizontal="center" vertical="center"/>
    </xf>
    <xf numFmtId="194" fontId="6" fillId="33" borderId="12" xfId="43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/>
    </xf>
    <xf numFmtId="3" fontId="6" fillId="0" borderId="12" xfId="43" applyNumberFormat="1" applyFont="1" applyBorder="1" applyAlignment="1" quotePrefix="1">
      <alignment horizontal="right"/>
    </xf>
    <xf numFmtId="3" fontId="9" fillId="0" borderId="12" xfId="0" applyNumberFormat="1" applyFont="1" applyBorder="1" applyAlignment="1">
      <alignment horizontal="right"/>
    </xf>
    <xf numFmtId="182" fontId="9" fillId="0" borderId="12" xfId="0" applyNumberFormat="1" applyFont="1" applyBorder="1" applyAlignment="1">
      <alignment/>
    </xf>
    <xf numFmtId="3" fontId="9" fillId="33" borderId="12" xfId="0" applyNumberFormat="1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3" fontId="9" fillId="33" borderId="13" xfId="0" applyNumberFormat="1" applyFont="1" applyFill="1" applyBorder="1" applyAlignment="1">
      <alignment horizontal="center" vertical="center"/>
    </xf>
    <xf numFmtId="194" fontId="6" fillId="33" borderId="13" xfId="43" applyNumberFormat="1" applyFont="1" applyFill="1" applyBorder="1" applyAlignment="1" quotePrefix="1">
      <alignment horizontal="center" vertical="center"/>
    </xf>
    <xf numFmtId="195" fontId="32" fillId="0" borderId="13" xfId="0" applyNumberFormat="1" applyFont="1" applyFill="1" applyBorder="1" applyAlignment="1">
      <alignment/>
    </xf>
    <xf numFmtId="195" fontId="32" fillId="0" borderId="12" xfId="0" applyNumberFormat="1" applyFont="1" applyFill="1" applyBorder="1" applyAlignment="1">
      <alignment/>
    </xf>
    <xf numFmtId="195" fontId="9" fillId="0" borderId="14" xfId="0" applyNumberFormat="1" applyFont="1" applyFill="1" applyBorder="1" applyAlignment="1" quotePrefix="1">
      <alignment horizontal="center"/>
    </xf>
    <xf numFmtId="195" fontId="29" fillId="0" borderId="14" xfId="0" applyNumberFormat="1" applyFont="1" applyFill="1" applyBorder="1" applyAlignment="1" quotePrefix="1">
      <alignment horizontal="center"/>
    </xf>
    <xf numFmtId="183" fontId="10" fillId="33" borderId="14" xfId="0" applyNumberFormat="1" applyFont="1" applyFill="1" applyBorder="1" applyAlignment="1">
      <alignment horizontal="center"/>
    </xf>
    <xf numFmtId="183" fontId="25" fillId="33" borderId="12" xfId="0" applyNumberFormat="1" applyFont="1" applyFill="1" applyBorder="1" applyAlignment="1">
      <alignment horizontal="center"/>
    </xf>
    <xf numFmtId="194" fontId="10" fillId="33" borderId="12" xfId="43" applyNumberFormat="1" applyFont="1" applyFill="1" applyBorder="1" applyAlignment="1">
      <alignment/>
    </xf>
    <xf numFmtId="194" fontId="14" fillId="33" borderId="12" xfId="43" applyNumberFormat="1" applyFont="1" applyFill="1" applyBorder="1" applyAlignment="1" quotePrefix="1">
      <alignment/>
    </xf>
    <xf numFmtId="2" fontId="14" fillId="33" borderId="12" xfId="0" applyNumberFormat="1" applyFont="1" applyFill="1" applyBorder="1" applyAlignment="1" quotePrefix="1">
      <alignment/>
    </xf>
    <xf numFmtId="0" fontId="14" fillId="33" borderId="12" xfId="0" applyFont="1" applyFill="1" applyBorder="1" applyAlignment="1" quotePrefix="1">
      <alignment/>
    </xf>
    <xf numFmtId="0" fontId="14" fillId="33" borderId="12" xfId="0" applyFont="1" applyFill="1" applyBorder="1" applyAlignment="1" quotePrefix="1">
      <alignment horizontal="left"/>
    </xf>
    <xf numFmtId="0" fontId="14" fillId="33" borderId="12" xfId="0" applyFont="1" applyFill="1" applyBorder="1" applyAlignment="1" quotePrefix="1">
      <alignment horizontal="left" wrapText="1"/>
    </xf>
    <xf numFmtId="2" fontId="14" fillId="33" borderId="13" xfId="0" applyNumberFormat="1" applyFont="1" applyFill="1" applyBorder="1" applyAlignment="1" quotePrefix="1">
      <alignment/>
    </xf>
    <xf numFmtId="194" fontId="10" fillId="33" borderId="23" xfId="43" applyNumberFormat="1" applyFont="1" applyFill="1" applyBorder="1" applyAlignment="1">
      <alignment horizontal="center" vertical="center" wrapText="1"/>
    </xf>
    <xf numFmtId="194" fontId="10" fillId="33" borderId="19" xfId="43" applyNumberFormat="1" applyFont="1" applyFill="1" applyBorder="1" applyAlignment="1">
      <alignment horizontal="center" vertical="center" wrapText="1"/>
    </xf>
    <xf numFmtId="183" fontId="14" fillId="33" borderId="12" xfId="0" applyNumberFormat="1" applyFont="1" applyFill="1" applyBorder="1" applyAlignment="1" quotePrefix="1">
      <alignment horizontal="center"/>
    </xf>
    <xf numFmtId="183" fontId="14" fillId="33" borderId="13" xfId="0" applyNumberFormat="1" applyFont="1" applyFill="1" applyBorder="1" applyAlignment="1" quotePrefix="1">
      <alignment horizontal="center"/>
    </xf>
    <xf numFmtId="194" fontId="10" fillId="33" borderId="14" xfId="43" applyNumberFormat="1" applyFont="1" applyFill="1" applyBorder="1" applyAlignment="1">
      <alignment horizontal="left"/>
    </xf>
    <xf numFmtId="193" fontId="10" fillId="33" borderId="23" xfId="43" applyNumberFormat="1" applyFont="1" applyFill="1" applyBorder="1" applyAlignment="1">
      <alignment horizontal="center" vertical="center" wrapText="1"/>
    </xf>
    <xf numFmtId="3" fontId="10" fillId="33" borderId="19" xfId="43" applyNumberFormat="1" applyFont="1" applyFill="1" applyBorder="1" applyAlignment="1">
      <alignment horizontal="center" vertical="center" wrapText="1"/>
    </xf>
    <xf numFmtId="3" fontId="10" fillId="33" borderId="19" xfId="43" applyNumberFormat="1" applyFont="1" applyFill="1" applyBorder="1" applyAlignment="1">
      <alignment horizontal="center" vertical="center"/>
    </xf>
    <xf numFmtId="183" fontId="14" fillId="33" borderId="12" xfId="0" applyNumberFormat="1" applyFont="1" applyFill="1" applyBorder="1" applyAlignment="1" quotePrefix="1">
      <alignment/>
    </xf>
    <xf numFmtId="0" fontId="8" fillId="0" borderId="0" xfId="0" applyFont="1" applyBorder="1" applyAlignment="1">
      <alignment/>
    </xf>
    <xf numFmtId="4" fontId="9" fillId="0" borderId="0" xfId="60" applyNumberFormat="1" applyFont="1" applyBorder="1" applyAlignment="1">
      <alignment horizontal="right"/>
      <protection/>
    </xf>
    <xf numFmtId="4" fontId="6" fillId="0" borderId="0" xfId="60" applyNumberFormat="1" applyFont="1" applyBorder="1">
      <alignment/>
      <protection/>
    </xf>
    <xf numFmtId="4" fontId="78" fillId="0" borderId="0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3" fontId="6" fillId="33" borderId="12" xfId="0" applyNumberFormat="1" applyFont="1" applyFill="1" applyBorder="1" applyAlignment="1">
      <alignment horizontal="right" vertical="center"/>
    </xf>
    <xf numFmtId="3" fontId="6" fillId="33" borderId="12" xfId="0" applyNumberFormat="1" applyFont="1" applyFill="1" applyBorder="1" applyAlignment="1" quotePrefix="1">
      <alignment horizontal="right" vertical="center"/>
    </xf>
    <xf numFmtId="194" fontId="6" fillId="0" borderId="12" xfId="43" applyNumberFormat="1" applyFont="1" applyFill="1" applyBorder="1" applyAlignment="1">
      <alignment horizontal="center" vertical="center"/>
    </xf>
    <xf numFmtId="194" fontId="6" fillId="0" borderId="12" xfId="43" applyNumberFormat="1" applyFont="1" applyFill="1" applyBorder="1" applyAlignment="1" quotePrefix="1">
      <alignment horizontal="center" vertical="center"/>
    </xf>
    <xf numFmtId="194" fontId="6" fillId="0" borderId="13" xfId="43" applyNumberFormat="1" applyFont="1" applyFill="1" applyBorder="1" applyAlignment="1">
      <alignment horizontal="center" vertical="center"/>
    </xf>
    <xf numFmtId="194" fontId="6" fillId="0" borderId="13" xfId="43" applyNumberFormat="1" applyFont="1" applyFill="1" applyBorder="1" applyAlignment="1" quotePrefix="1">
      <alignment horizontal="center" vertical="center"/>
    </xf>
    <xf numFmtId="2" fontId="9" fillId="0" borderId="14" xfId="0" applyNumberFormat="1" applyFont="1" applyBorder="1" applyAlignment="1" applyProtection="1">
      <alignment horizontal="right"/>
      <protection/>
    </xf>
    <xf numFmtId="2" fontId="6" fillId="0" borderId="12" xfId="0" applyNumberFormat="1" applyFont="1" applyBorder="1" applyAlignment="1" applyProtection="1">
      <alignment horizontal="right"/>
      <protection/>
    </xf>
    <xf numFmtId="3" fontId="9" fillId="0" borderId="14" xfId="0" applyNumberFormat="1" applyFont="1" applyBorder="1" applyAlignment="1" applyProtection="1">
      <alignment horizontal="right"/>
      <protection/>
    </xf>
    <xf numFmtId="3" fontId="9" fillId="0" borderId="12" xfId="0" applyNumberFormat="1" applyFont="1" applyBorder="1" applyAlignment="1" applyProtection="1">
      <alignment horizontal="right"/>
      <protection/>
    </xf>
    <xf numFmtId="3" fontId="6" fillId="0" borderId="12" xfId="0" applyNumberFormat="1" applyFont="1" applyBorder="1" applyAlignment="1" applyProtection="1">
      <alignment horizontal="right"/>
      <protection/>
    </xf>
    <xf numFmtId="37" fontId="9" fillId="0" borderId="33" xfId="0" applyNumberFormat="1" applyFont="1" applyBorder="1" applyAlignment="1" applyProtection="1">
      <alignment horizontal="right" vertical="center"/>
      <protection/>
    </xf>
    <xf numFmtId="37" fontId="6" fillId="0" borderId="28" xfId="0" applyNumberFormat="1" applyFont="1" applyBorder="1" applyAlignment="1" applyProtection="1">
      <alignment horizontal="right" vertical="center"/>
      <protection/>
    </xf>
    <xf numFmtId="37" fontId="6" fillId="0" borderId="30" xfId="0" applyNumberFormat="1" applyFont="1" applyBorder="1" applyAlignment="1" applyProtection="1">
      <alignment horizontal="right" vertical="center"/>
      <protection/>
    </xf>
    <xf numFmtId="2" fontId="9" fillId="0" borderId="33" xfId="0" applyNumberFormat="1" applyFont="1" applyBorder="1" applyAlignment="1" applyProtection="1">
      <alignment horizontal="right" vertical="center"/>
      <protection/>
    </xf>
    <xf numFmtId="2" fontId="10" fillId="0" borderId="12" xfId="0" applyNumberFormat="1" applyFont="1" applyFill="1" applyBorder="1" applyAlignment="1">
      <alignment/>
    </xf>
    <xf numFmtId="4" fontId="29" fillId="0" borderId="12" xfId="0" applyNumberFormat="1" applyFont="1" applyFill="1" applyBorder="1" applyAlignment="1">
      <alignment/>
    </xf>
    <xf numFmtId="182" fontId="9" fillId="33" borderId="14" xfId="0" applyNumberFormat="1" applyFont="1" applyFill="1" applyBorder="1" applyAlignment="1">
      <alignment horizontal="center"/>
    </xf>
    <xf numFmtId="3" fontId="10" fillId="33" borderId="15" xfId="43" applyNumberFormat="1" applyFont="1" applyFill="1" applyBorder="1" applyAlignment="1">
      <alignment horizontal="center" vertical="center"/>
    </xf>
    <xf numFmtId="3" fontId="10" fillId="33" borderId="15" xfId="43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right"/>
    </xf>
    <xf numFmtId="180" fontId="9" fillId="0" borderId="12" xfId="0" applyNumberFormat="1" applyFont="1" applyFill="1" applyBorder="1" applyAlignment="1">
      <alignment horizontal="right"/>
    </xf>
    <xf numFmtId="180" fontId="6" fillId="0" borderId="12" xfId="0" applyNumberFormat="1" applyFont="1" applyFill="1" applyBorder="1" applyAlignment="1" quotePrefix="1">
      <alignment horizontal="right"/>
    </xf>
    <xf numFmtId="3" fontId="9" fillId="0" borderId="12" xfId="43" applyNumberFormat="1" applyFont="1" applyBorder="1" applyAlignment="1">
      <alignment horizontal="right"/>
    </xf>
    <xf numFmtId="180" fontId="6" fillId="0" borderId="12" xfId="0" applyNumberFormat="1" applyFont="1" applyFill="1" applyBorder="1" applyAlignment="1">
      <alignment horizontal="right"/>
    </xf>
    <xf numFmtId="3" fontId="6" fillId="0" borderId="12" xfId="43" applyNumberFormat="1" applyFont="1" applyBorder="1" applyAlignment="1" quotePrefix="1">
      <alignment horizontal="right"/>
    </xf>
    <xf numFmtId="4" fontId="6" fillId="0" borderId="12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>
      <alignment horizontal="right"/>
    </xf>
    <xf numFmtId="194" fontId="29" fillId="0" borderId="0" xfId="43" applyNumberFormat="1" applyFont="1" applyAlignment="1">
      <alignment horizontal="right"/>
    </xf>
    <xf numFmtId="4" fontId="9" fillId="0" borderId="12" xfId="0" applyNumberFormat="1" applyFont="1" applyFill="1" applyBorder="1" applyAlignment="1">
      <alignment horizontal="right"/>
    </xf>
    <xf numFmtId="0" fontId="29" fillId="0" borderId="13" xfId="0" applyFont="1" applyBorder="1" applyAlignment="1">
      <alignment/>
    </xf>
    <xf numFmtId="194" fontId="29" fillId="0" borderId="13" xfId="43" applyNumberFormat="1" applyFont="1" applyBorder="1" applyAlignment="1">
      <alignment/>
    </xf>
    <xf numFmtId="4" fontId="6" fillId="0" borderId="13" xfId="0" applyNumberFormat="1" applyFont="1" applyFill="1" applyBorder="1" applyAlignment="1">
      <alignment horizontal="right"/>
    </xf>
    <xf numFmtId="4" fontId="9" fillId="0" borderId="13" xfId="0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 quotePrefix="1">
      <alignment horizontal="right"/>
    </xf>
    <xf numFmtId="194" fontId="9" fillId="33" borderId="14" xfId="43" applyNumberFormat="1" applyFont="1" applyFill="1" applyBorder="1" applyAlignment="1">
      <alignment horizontal="center"/>
    </xf>
    <xf numFmtId="194" fontId="6" fillId="33" borderId="14" xfId="43" applyNumberFormat="1" applyFont="1" applyFill="1" applyBorder="1" applyAlignment="1">
      <alignment horizontal="center"/>
    </xf>
    <xf numFmtId="194" fontId="6" fillId="33" borderId="22" xfId="43" applyNumberFormat="1" applyFont="1" applyFill="1" applyBorder="1" applyAlignment="1" quotePrefix="1">
      <alignment/>
    </xf>
    <xf numFmtId="194" fontId="9" fillId="33" borderId="14" xfId="43" applyNumberFormat="1" applyFont="1" applyFill="1" applyBorder="1" applyAlignment="1" quotePrefix="1">
      <alignment horizontal="right"/>
    </xf>
    <xf numFmtId="194" fontId="6" fillId="33" borderId="22" xfId="43" applyNumberFormat="1" applyFont="1" applyFill="1" applyBorder="1" applyAlignment="1" quotePrefix="1">
      <alignment horizontal="right"/>
    </xf>
    <xf numFmtId="194" fontId="9" fillId="33" borderId="22" xfId="43" applyNumberFormat="1" applyFont="1" applyFill="1" applyBorder="1" applyAlignment="1" quotePrefix="1">
      <alignment horizontal="right"/>
    </xf>
    <xf numFmtId="194" fontId="6" fillId="33" borderId="12" xfId="43" applyNumberFormat="1" applyFont="1" applyFill="1" applyBorder="1" applyAlignment="1">
      <alignment horizontal="center"/>
    </xf>
    <xf numFmtId="194" fontId="16" fillId="33" borderId="12" xfId="43" applyNumberFormat="1" applyFont="1" applyFill="1" applyBorder="1" applyAlignment="1">
      <alignment/>
    </xf>
    <xf numFmtId="194" fontId="6" fillId="33" borderId="12" xfId="43" applyNumberFormat="1" applyFont="1" applyFill="1" applyBorder="1" applyAlignment="1" quotePrefix="1">
      <alignment horizontal="right"/>
    </xf>
    <xf numFmtId="194" fontId="6" fillId="33" borderId="12" xfId="43" applyNumberFormat="1" applyFont="1" applyFill="1" applyBorder="1" applyAlignment="1">
      <alignment/>
    </xf>
    <xf numFmtId="194" fontId="6" fillId="33" borderId="12" xfId="43" applyNumberFormat="1" applyFont="1" applyFill="1" applyBorder="1" applyAlignment="1">
      <alignment horizontal="right"/>
    </xf>
    <xf numFmtId="194" fontId="9" fillId="33" borderId="12" xfId="43" applyNumberFormat="1" applyFont="1" applyFill="1" applyBorder="1" applyAlignment="1">
      <alignment/>
    </xf>
    <xf numFmtId="194" fontId="9" fillId="33" borderId="12" xfId="43" applyNumberFormat="1" applyFont="1" applyFill="1" applyBorder="1" applyAlignment="1" quotePrefix="1">
      <alignment horizontal="right"/>
    </xf>
    <xf numFmtId="3" fontId="29" fillId="33" borderId="12" xfId="43" applyNumberFormat="1" applyFont="1" applyFill="1" applyBorder="1" applyAlignment="1" quotePrefix="1">
      <alignment horizontal="right"/>
    </xf>
    <xf numFmtId="3" fontId="29" fillId="33" borderId="12" xfId="43" applyNumberFormat="1" applyFont="1" applyFill="1" applyBorder="1" applyAlignment="1">
      <alignment horizontal="right"/>
    </xf>
    <xf numFmtId="3" fontId="29" fillId="33" borderId="12" xfId="43" applyNumberFormat="1" applyFont="1" applyFill="1" applyBorder="1" applyAlignment="1">
      <alignment/>
    </xf>
    <xf numFmtId="194" fontId="6" fillId="33" borderId="13" xfId="43" applyNumberFormat="1" applyFont="1" applyFill="1" applyBorder="1" applyAlignment="1">
      <alignment horizontal="center"/>
    </xf>
    <xf numFmtId="194" fontId="6" fillId="33" borderId="13" xfId="43" applyNumberFormat="1" applyFont="1" applyFill="1" applyBorder="1" applyAlignment="1" quotePrefix="1">
      <alignment horizontal="right"/>
    </xf>
    <xf numFmtId="3" fontId="29" fillId="33" borderId="13" xfId="43" applyNumberFormat="1" applyFont="1" applyFill="1" applyBorder="1" applyAlignment="1" quotePrefix="1">
      <alignment horizontal="right"/>
    </xf>
    <xf numFmtId="194" fontId="6" fillId="33" borderId="13" xfId="43" applyNumberFormat="1" applyFont="1" applyFill="1" applyBorder="1" applyAlignment="1">
      <alignment/>
    </xf>
    <xf numFmtId="194" fontId="9" fillId="33" borderId="13" xfId="43" applyNumberFormat="1" applyFont="1" applyFill="1" applyBorder="1" applyAlignment="1" quotePrefix="1">
      <alignment horizontal="right"/>
    </xf>
    <xf numFmtId="179" fontId="9" fillId="33" borderId="14" xfId="43" applyNumberFormat="1" applyFont="1" applyFill="1" applyBorder="1" applyAlignment="1" quotePrefix="1">
      <alignment horizontal="right"/>
    </xf>
    <xf numFmtId="179" fontId="6" fillId="33" borderId="22" xfId="43" applyNumberFormat="1" applyFont="1" applyFill="1" applyBorder="1" applyAlignment="1" quotePrefix="1">
      <alignment horizontal="right"/>
    </xf>
    <xf numFmtId="179" fontId="9" fillId="33" borderId="22" xfId="43" applyNumberFormat="1" applyFont="1" applyFill="1" applyBorder="1" applyAlignment="1" quotePrefix="1">
      <alignment horizontal="right"/>
    </xf>
    <xf numFmtId="179" fontId="6" fillId="33" borderId="12" xfId="43" applyNumberFormat="1" applyFont="1" applyFill="1" applyBorder="1" applyAlignment="1" quotePrefix="1">
      <alignment horizontal="right"/>
    </xf>
    <xf numFmtId="179" fontId="6" fillId="33" borderId="12" xfId="43" applyNumberFormat="1" applyFont="1" applyFill="1" applyBorder="1" applyAlignment="1" quotePrefix="1">
      <alignment horizontal="right"/>
    </xf>
    <xf numFmtId="179" fontId="9" fillId="33" borderId="12" xfId="43" applyNumberFormat="1" applyFont="1" applyFill="1" applyBorder="1" applyAlignment="1" quotePrefix="1">
      <alignment horizontal="right"/>
    </xf>
    <xf numFmtId="179" fontId="9" fillId="33" borderId="12" xfId="43" applyNumberFormat="1" applyFont="1" applyFill="1" applyBorder="1" applyAlignment="1">
      <alignment/>
    </xf>
    <xf numFmtId="179" fontId="6" fillId="33" borderId="12" xfId="43" applyNumberFormat="1" applyFont="1" applyFill="1" applyBorder="1" applyAlignment="1">
      <alignment/>
    </xf>
    <xf numFmtId="179" fontId="6" fillId="33" borderId="13" xfId="43" applyNumberFormat="1" applyFont="1" applyFill="1" applyBorder="1" applyAlignment="1" quotePrefix="1">
      <alignment horizontal="right"/>
    </xf>
    <xf numFmtId="179" fontId="6" fillId="33" borderId="13" xfId="43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 horizontal="right"/>
    </xf>
    <xf numFmtId="4" fontId="6" fillId="0" borderId="14" xfId="0" applyNumberFormat="1" applyFont="1" applyFill="1" applyBorder="1" applyAlignment="1" quotePrefix="1">
      <alignment horizontal="center"/>
    </xf>
    <xf numFmtId="4" fontId="9" fillId="0" borderId="14" xfId="0" applyNumberFormat="1" applyFont="1" applyFill="1" applyBorder="1" applyAlignment="1" quotePrefix="1">
      <alignment horizontal="right"/>
    </xf>
    <xf numFmtId="4" fontId="6" fillId="0" borderId="12" xfId="0" applyNumberFormat="1" applyFont="1" applyFill="1" applyBorder="1" applyAlignment="1">
      <alignment horizontal="right"/>
    </xf>
    <xf numFmtId="2" fontId="6" fillId="0" borderId="33" xfId="0" applyNumberFormat="1" applyFont="1" applyBorder="1" applyAlignment="1" applyProtection="1">
      <alignment horizontal="right" vertical="center"/>
      <protection/>
    </xf>
    <xf numFmtId="2" fontId="6" fillId="0" borderId="34" xfId="0" applyNumberFormat="1" applyFont="1" applyBorder="1" applyAlignment="1" applyProtection="1">
      <alignment horizontal="right" vertical="center"/>
      <protection/>
    </xf>
    <xf numFmtId="0" fontId="13" fillId="33" borderId="24" xfId="0" applyFont="1" applyFill="1" applyBorder="1" applyAlignment="1" applyProtection="1">
      <alignment horizontal="center" vertical="center" wrapText="1"/>
      <protection/>
    </xf>
    <xf numFmtId="0" fontId="23" fillId="34" borderId="35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38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14" fillId="0" borderId="12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4" fontId="6" fillId="0" borderId="22" xfId="60" applyNumberFormat="1" applyFont="1" applyFill="1" applyBorder="1" applyAlignment="1">
      <alignment horizontal="right"/>
      <protection/>
    </xf>
    <xf numFmtId="4" fontId="78" fillId="0" borderId="12" xfId="0" applyNumberFormat="1" applyFont="1" applyFill="1" applyBorder="1" applyAlignment="1">
      <alignment/>
    </xf>
    <xf numFmtId="4" fontId="9" fillId="0" borderId="22" xfId="60" applyNumberFormat="1" applyFont="1" applyFill="1" applyBorder="1" applyAlignment="1">
      <alignment horizontal="right"/>
      <protection/>
    </xf>
    <xf numFmtId="4" fontId="6" fillId="0" borderId="13" xfId="60" applyNumberFormat="1" applyFont="1" applyFill="1" applyBorder="1" applyAlignment="1">
      <alignment horizontal="right"/>
      <protection/>
    </xf>
    <xf numFmtId="4" fontId="9" fillId="0" borderId="12" xfId="60" applyNumberFormat="1" applyFont="1" applyFill="1" applyBorder="1" applyAlignment="1">
      <alignment horizontal="right"/>
      <protection/>
    </xf>
    <xf numFmtId="4" fontId="6" fillId="0" borderId="12" xfId="60" applyNumberFormat="1" applyFont="1" applyFill="1" applyBorder="1" applyAlignment="1">
      <alignment horizontal="right"/>
      <protection/>
    </xf>
    <xf numFmtId="195" fontId="6" fillId="0" borderId="12" xfId="60" applyNumberFormat="1" applyFont="1" applyFill="1" applyBorder="1" applyAlignment="1">
      <alignment horizontal="right"/>
      <protection/>
    </xf>
    <xf numFmtId="0" fontId="38" fillId="0" borderId="0" xfId="0" applyFont="1" applyAlignment="1">
      <alignment/>
    </xf>
    <xf numFmtId="0" fontId="14" fillId="0" borderId="14" xfId="0" applyFont="1" applyFill="1" applyBorder="1" applyAlignment="1">
      <alignment horizontal="center"/>
    </xf>
    <xf numFmtId="0" fontId="14" fillId="0" borderId="22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22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14" fillId="0" borderId="12" xfId="0" applyFont="1" applyFill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30" fillId="0" borderId="36" xfId="0" applyFont="1" applyBorder="1" applyAlignment="1">
      <alignment horizontal="left"/>
    </xf>
    <xf numFmtId="39" fontId="58" fillId="0" borderId="26" xfId="0" applyNumberFormat="1" applyFont="1" applyBorder="1" applyAlignment="1" applyProtection="1">
      <alignment horizontal="right" vertical="center"/>
      <protection/>
    </xf>
    <xf numFmtId="39" fontId="58" fillId="0" borderId="37" xfId="0" applyNumberFormat="1" applyFont="1" applyBorder="1" applyAlignment="1" applyProtection="1">
      <alignment horizontal="right" vertical="center"/>
      <protection/>
    </xf>
    <xf numFmtId="2" fontId="10" fillId="0" borderId="22" xfId="0" applyNumberFormat="1" applyFont="1" applyBorder="1" applyAlignment="1" applyProtection="1">
      <alignment horizontal="right" vertical="center" wrapText="1"/>
      <protection/>
    </xf>
    <xf numFmtId="0" fontId="10" fillId="0" borderId="20" xfId="0" applyFont="1" applyBorder="1" applyAlignment="1">
      <alignment/>
    </xf>
    <xf numFmtId="181" fontId="59" fillId="0" borderId="28" xfId="0" applyNumberFormat="1" applyFont="1" applyFill="1" applyBorder="1" applyAlignment="1" applyProtection="1">
      <alignment horizontal="right"/>
      <protection/>
    </xf>
    <xf numFmtId="0" fontId="59" fillId="0" borderId="28" xfId="0" applyFont="1" applyBorder="1" applyAlignment="1" applyProtection="1">
      <alignment horizontal="left" vertical="center" wrapText="1"/>
      <protection/>
    </xf>
    <xf numFmtId="0" fontId="59" fillId="0" borderId="38" xfId="0" applyFont="1" applyBorder="1" applyAlignment="1" applyProtection="1">
      <alignment horizontal="left" vertical="center" wrapText="1"/>
      <protection/>
    </xf>
    <xf numFmtId="2" fontId="14" fillId="0" borderId="12" xfId="0" applyNumberFormat="1" applyFont="1" applyBorder="1" applyAlignment="1" applyProtection="1">
      <alignment horizontal="right" vertical="center" wrapText="1"/>
      <protection/>
    </xf>
    <xf numFmtId="0" fontId="31" fillId="0" borderId="20" xfId="0" applyFont="1" applyBorder="1" applyAlignment="1">
      <alignment/>
    </xf>
    <xf numFmtId="39" fontId="59" fillId="0" borderId="28" xfId="0" applyNumberFormat="1" applyFont="1" applyBorder="1" applyAlignment="1" applyProtection="1">
      <alignment horizontal="right" vertical="center"/>
      <protection/>
    </xf>
    <xf numFmtId="39" fontId="59" fillId="0" borderId="38" xfId="0" applyNumberFormat="1" applyFont="1" applyBorder="1" applyAlignment="1" applyProtection="1">
      <alignment horizontal="right" vertical="center"/>
      <protection/>
    </xf>
    <xf numFmtId="181" fontId="59" fillId="0" borderId="38" xfId="0" applyNumberFormat="1" applyFont="1" applyFill="1" applyBorder="1" applyAlignment="1" applyProtection="1">
      <alignment horizontal="right"/>
      <protection/>
    </xf>
    <xf numFmtId="0" fontId="26" fillId="0" borderId="20" xfId="0" applyFont="1" applyBorder="1" applyAlignment="1">
      <alignment/>
    </xf>
    <xf numFmtId="0" fontId="26" fillId="0" borderId="21" xfId="0" applyFont="1" applyBorder="1" applyAlignment="1">
      <alignment/>
    </xf>
    <xf numFmtId="39" fontId="59" fillId="0" borderId="34" xfId="0" applyNumberFormat="1" applyFont="1" applyBorder="1" applyAlignment="1" applyProtection="1">
      <alignment horizontal="right" vertical="center"/>
      <protection/>
    </xf>
    <xf numFmtId="39" fontId="59" fillId="0" borderId="39" xfId="0" applyNumberFormat="1" applyFont="1" applyBorder="1" applyAlignment="1" applyProtection="1">
      <alignment horizontal="right" vertical="center"/>
      <protection/>
    </xf>
    <xf numFmtId="2" fontId="14" fillId="0" borderId="13" xfId="0" applyNumberFormat="1" applyFont="1" applyBorder="1" applyAlignment="1" applyProtection="1">
      <alignment horizontal="right" vertical="center" wrapText="1"/>
      <protection/>
    </xf>
    <xf numFmtId="2" fontId="14" fillId="33" borderId="12" xfId="0" applyNumberFormat="1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left" vertical="center" wrapText="1"/>
    </xf>
    <xf numFmtId="183" fontId="14" fillId="33" borderId="12" xfId="0" applyNumberFormat="1" applyFont="1" applyFill="1" applyBorder="1" applyAlignment="1">
      <alignment horizontal="center"/>
    </xf>
    <xf numFmtId="2" fontId="14" fillId="33" borderId="12" xfId="0" applyNumberFormat="1" applyFont="1" applyFill="1" applyBorder="1" applyAlignment="1">
      <alignment wrapText="1"/>
    </xf>
    <xf numFmtId="0" fontId="10" fillId="0" borderId="22" xfId="0" applyFont="1" applyFill="1" applyBorder="1" applyAlignment="1">
      <alignment wrapText="1"/>
    </xf>
    <xf numFmtId="0" fontId="10" fillId="0" borderId="12" xfId="0" applyFont="1" applyBorder="1" applyAlignment="1">
      <alignment wrapText="1"/>
    </xf>
    <xf numFmtId="0" fontId="14" fillId="0" borderId="12" xfId="0" applyFont="1" applyFill="1" applyBorder="1" applyAlignment="1" quotePrefix="1">
      <alignment wrapText="1"/>
    </xf>
    <xf numFmtId="0" fontId="14" fillId="0" borderId="12" xfId="0" applyFont="1" applyBorder="1" applyAlignment="1" quotePrefix="1">
      <alignment wrapText="1"/>
    </xf>
    <xf numFmtId="2" fontId="14" fillId="33" borderId="12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wrapText="1"/>
    </xf>
    <xf numFmtId="183" fontId="14" fillId="33" borderId="12" xfId="0" applyNumberFormat="1" applyFont="1" applyFill="1" applyBorder="1" applyAlignment="1">
      <alignment wrapText="1"/>
    </xf>
    <xf numFmtId="0" fontId="14" fillId="33" borderId="12" xfId="0" applyFont="1" applyFill="1" applyBorder="1" applyAlignment="1">
      <alignment wrapText="1"/>
    </xf>
    <xf numFmtId="0" fontId="6" fillId="0" borderId="0" xfId="0" applyFont="1" applyAlignment="1">
      <alignment vertical="center"/>
    </xf>
    <xf numFmtId="0" fontId="9" fillId="0" borderId="15" xfId="0" applyFont="1" applyBorder="1" applyAlignment="1">
      <alignment vertical="center"/>
    </xf>
    <xf numFmtId="194" fontId="21" fillId="0" borderId="12" xfId="43" applyNumberFormat="1" applyFont="1" applyBorder="1" applyAlignment="1">
      <alignment/>
    </xf>
    <xf numFmtId="198" fontId="21" fillId="0" borderId="12" xfId="43" applyNumberFormat="1" applyFont="1" applyBorder="1" applyAlignment="1">
      <alignment/>
    </xf>
    <xf numFmtId="0" fontId="21" fillId="0" borderId="12" xfId="0" applyFont="1" applyBorder="1" applyAlignment="1">
      <alignment/>
    </xf>
    <xf numFmtId="181" fontId="21" fillId="0" borderId="12" xfId="0" applyNumberFormat="1" applyFont="1" applyBorder="1" applyAlignment="1">
      <alignment/>
    </xf>
    <xf numFmtId="194" fontId="22" fillId="0" borderId="12" xfId="43" applyNumberFormat="1" applyFont="1" applyFill="1" applyBorder="1" applyAlignment="1">
      <alignment/>
    </xf>
    <xf numFmtId="198" fontId="22" fillId="0" borderId="12" xfId="43" applyNumberFormat="1" applyFont="1" applyFill="1" applyBorder="1" applyAlignment="1">
      <alignment/>
    </xf>
    <xf numFmtId="0" fontId="22" fillId="0" borderId="12" xfId="0" applyFont="1" applyFill="1" applyBorder="1" applyAlignment="1">
      <alignment/>
    </xf>
    <xf numFmtId="2" fontId="22" fillId="0" borderId="12" xfId="0" applyNumberFormat="1" applyFont="1" applyFill="1" applyBorder="1" applyAlignment="1">
      <alignment/>
    </xf>
    <xf numFmtId="194" fontId="22" fillId="0" borderId="12" xfId="43" applyNumberFormat="1" applyFont="1" applyBorder="1" applyAlignment="1">
      <alignment/>
    </xf>
    <xf numFmtId="194" fontId="79" fillId="0" borderId="12" xfId="43" applyNumberFormat="1" applyFont="1" applyBorder="1" applyAlignment="1">
      <alignment/>
    </xf>
    <xf numFmtId="0" fontId="79" fillId="0" borderId="12" xfId="0" applyFont="1" applyBorder="1" applyAlignment="1">
      <alignment/>
    </xf>
    <xf numFmtId="2" fontId="79" fillId="0" borderId="12" xfId="0" applyNumberFormat="1" applyFont="1" applyBorder="1" applyAlignment="1">
      <alignment/>
    </xf>
    <xf numFmtId="198" fontId="22" fillId="0" borderId="12" xfId="43" applyNumberFormat="1" applyFont="1" applyBorder="1" applyAlignment="1">
      <alignment/>
    </xf>
    <xf numFmtId="198" fontId="22" fillId="33" borderId="12" xfId="43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/>
    </xf>
    <xf numFmtId="2" fontId="22" fillId="0" borderId="12" xfId="0" applyNumberFormat="1" applyFont="1" applyBorder="1" applyAlignment="1">
      <alignment/>
    </xf>
    <xf numFmtId="194" fontId="21" fillId="33" borderId="12" xfId="43" applyNumberFormat="1" applyFont="1" applyFill="1" applyBorder="1" applyAlignment="1">
      <alignment horizontal="right" vertical="center"/>
    </xf>
    <xf numFmtId="194" fontId="22" fillId="33" borderId="12" xfId="43" applyNumberFormat="1" applyFont="1" applyFill="1" applyBorder="1" applyAlignment="1">
      <alignment horizontal="right" vertical="center"/>
    </xf>
    <xf numFmtId="194" fontId="22" fillId="33" borderId="12" xfId="43" applyNumberFormat="1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193" fontId="22" fillId="33" borderId="12" xfId="43" applyNumberFormat="1" applyFont="1" applyFill="1" applyBorder="1" applyAlignment="1">
      <alignment horizontal="center" vertical="center"/>
    </xf>
    <xf numFmtId="181" fontId="22" fillId="0" borderId="12" xfId="0" applyNumberFormat="1" applyFont="1" applyBorder="1" applyAlignment="1">
      <alignment/>
    </xf>
    <xf numFmtId="201" fontId="21" fillId="33" borderId="12" xfId="0" applyNumberFormat="1" applyFont="1" applyFill="1" applyBorder="1" applyAlignment="1">
      <alignment horizontal="center"/>
    </xf>
    <xf numFmtId="201" fontId="21" fillId="33" borderId="12" xfId="43" applyNumberFormat="1" applyFont="1" applyFill="1" applyBorder="1" applyAlignment="1" quotePrefix="1">
      <alignment horizontal="right"/>
    </xf>
    <xf numFmtId="198" fontId="21" fillId="33" borderId="12" xfId="43" applyNumberFormat="1" applyFont="1" applyFill="1" applyBorder="1" applyAlignment="1">
      <alignment/>
    </xf>
    <xf numFmtId="193" fontId="21" fillId="33" borderId="12" xfId="0" applyNumberFormat="1" applyFont="1" applyFill="1" applyBorder="1" applyAlignment="1">
      <alignment/>
    </xf>
    <xf numFmtId="181" fontId="22" fillId="0" borderId="12" xfId="0" applyNumberFormat="1" applyFont="1" applyFill="1" applyBorder="1" applyAlignment="1">
      <alignment/>
    </xf>
    <xf numFmtId="198" fontId="22" fillId="0" borderId="12" xfId="43" applyNumberFormat="1" applyFont="1" applyFill="1" applyBorder="1" applyAlignment="1" quotePrefix="1">
      <alignment horizontal="right"/>
    </xf>
    <xf numFmtId="201" fontId="22" fillId="0" borderId="12" xfId="43" applyNumberFormat="1" applyFont="1" applyFill="1" applyBorder="1" applyAlignment="1" quotePrefix="1">
      <alignment horizontal="right"/>
    </xf>
    <xf numFmtId="203" fontId="22" fillId="0" borderId="12" xfId="0" applyNumberFormat="1" applyFont="1" applyFill="1" applyBorder="1" applyAlignment="1">
      <alignment horizontal="right"/>
    </xf>
    <xf numFmtId="193" fontId="22" fillId="0" borderId="12" xfId="0" applyNumberFormat="1" applyFont="1" applyFill="1" applyBorder="1" applyAlignment="1">
      <alignment/>
    </xf>
    <xf numFmtId="194" fontId="22" fillId="35" borderId="12" xfId="43" applyNumberFormat="1" applyFont="1" applyFill="1" applyBorder="1" applyAlignment="1">
      <alignment/>
    </xf>
    <xf numFmtId="194" fontId="22" fillId="35" borderId="12" xfId="43" applyNumberFormat="1" applyFont="1" applyFill="1" applyBorder="1" applyAlignment="1" quotePrefix="1">
      <alignment horizontal="right"/>
    </xf>
    <xf numFmtId="193" fontId="22" fillId="33" borderId="12" xfId="0" applyNumberFormat="1" applyFont="1" applyFill="1" applyBorder="1" applyAlignment="1">
      <alignment/>
    </xf>
    <xf numFmtId="179" fontId="22" fillId="33" borderId="12" xfId="43" applyFont="1" applyFill="1" applyBorder="1" applyAlignment="1">
      <alignment/>
    </xf>
    <xf numFmtId="0" fontId="22" fillId="33" borderId="12" xfId="0" applyFont="1" applyFill="1" applyBorder="1" applyAlignment="1">
      <alignment/>
    </xf>
    <xf numFmtId="194" fontId="21" fillId="33" borderId="12" xfId="43" applyNumberFormat="1" applyFont="1" applyFill="1" applyBorder="1" applyAlignment="1">
      <alignment/>
    </xf>
    <xf numFmtId="179" fontId="21" fillId="33" borderId="12" xfId="43" applyFont="1" applyFill="1" applyBorder="1" applyAlignment="1">
      <alignment/>
    </xf>
    <xf numFmtId="194" fontId="22" fillId="0" borderId="13" xfId="43" applyNumberFormat="1" applyFont="1" applyBorder="1" applyAlignment="1">
      <alignment/>
    </xf>
    <xf numFmtId="183" fontId="14" fillId="33" borderId="13" xfId="0" applyNumberFormat="1" applyFont="1" applyFill="1" applyBorder="1" applyAlignment="1">
      <alignment wrapText="1"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8" fillId="0" borderId="0" xfId="0" applyFont="1" applyBorder="1" applyAlignment="1">
      <alignment/>
    </xf>
    <xf numFmtId="183" fontId="14" fillId="33" borderId="13" xfId="0" applyNumberFormat="1" applyFont="1" applyFill="1" applyBorder="1" applyAlignment="1">
      <alignment horizontal="center"/>
    </xf>
    <xf numFmtId="194" fontId="22" fillId="35" borderId="13" xfId="43" applyNumberFormat="1" applyFont="1" applyFill="1" applyBorder="1" applyAlignment="1">
      <alignment/>
    </xf>
    <xf numFmtId="194" fontId="22" fillId="35" borderId="13" xfId="43" applyNumberFormat="1" applyFont="1" applyFill="1" applyBorder="1" applyAlignment="1" quotePrefix="1">
      <alignment horizontal="right"/>
    </xf>
    <xf numFmtId="181" fontId="22" fillId="0" borderId="13" xfId="0" applyNumberFormat="1" applyFont="1" applyBorder="1" applyAlignment="1">
      <alignment/>
    </xf>
    <xf numFmtId="193" fontId="22" fillId="33" borderId="13" xfId="0" applyNumberFormat="1" applyFont="1" applyFill="1" applyBorder="1" applyAlignment="1">
      <alignment/>
    </xf>
    <xf numFmtId="2" fontId="9" fillId="0" borderId="36" xfId="0" applyNumberFormat="1" applyFont="1" applyBorder="1" applyAlignment="1" applyProtection="1">
      <alignment horizontal="right"/>
      <protection/>
    </xf>
    <xf numFmtId="2" fontId="6" fillId="0" borderId="20" xfId="0" applyNumberFormat="1" applyFont="1" applyBorder="1" applyAlignment="1" applyProtection="1">
      <alignment horizontal="right"/>
      <protection/>
    </xf>
    <xf numFmtId="2" fontId="9" fillId="0" borderId="40" xfId="0" applyNumberFormat="1" applyFont="1" applyBorder="1" applyAlignment="1" applyProtection="1">
      <alignment horizontal="right" vertical="center"/>
      <protection/>
    </xf>
    <xf numFmtId="2" fontId="6" fillId="0" borderId="38" xfId="0" applyNumberFormat="1" applyFont="1" applyBorder="1" applyAlignment="1" applyProtection="1">
      <alignment horizontal="right" vertical="center"/>
      <protection/>
    </xf>
    <xf numFmtId="2" fontId="6" fillId="0" borderId="41" xfId="0" applyNumberFormat="1" applyFont="1" applyBorder="1" applyAlignment="1" applyProtection="1">
      <alignment horizontal="right" vertical="center"/>
      <protection/>
    </xf>
    <xf numFmtId="194" fontId="6" fillId="0" borderId="12" xfId="43" applyNumberFormat="1" applyFont="1" applyBorder="1" applyAlignment="1" applyProtection="1">
      <alignment horizontal="left" vertical="center" wrapText="1"/>
      <protection/>
    </xf>
    <xf numFmtId="194" fontId="6" fillId="0" borderId="13" xfId="43" applyNumberFormat="1" applyFont="1" applyBorder="1" applyAlignment="1" applyProtection="1">
      <alignment horizontal="left" vertical="center" wrapText="1"/>
      <protection/>
    </xf>
    <xf numFmtId="2" fontId="6" fillId="0" borderId="12" xfId="0" applyNumberFormat="1" applyFont="1" applyBorder="1" applyAlignment="1" applyProtection="1">
      <alignment horizontal="right" vertical="center" wrapText="1"/>
      <protection/>
    </xf>
    <xf numFmtId="2" fontId="6" fillId="0" borderId="13" xfId="0" applyNumberFormat="1" applyFont="1" applyBorder="1" applyAlignment="1" applyProtection="1">
      <alignment horizontal="right" vertical="center" wrapText="1"/>
      <protection/>
    </xf>
    <xf numFmtId="194" fontId="9" fillId="0" borderId="12" xfId="43" applyNumberFormat="1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right" vertical="center" wrapText="1"/>
      <protection/>
    </xf>
    <xf numFmtId="194" fontId="9" fillId="0" borderId="14" xfId="43" applyNumberFormat="1" applyFont="1" applyBorder="1" applyAlignment="1" applyProtection="1">
      <alignment horizontal="left" vertical="center" wrapText="1"/>
      <protection/>
    </xf>
    <xf numFmtId="2" fontId="9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right" vertical="center" wrapText="1"/>
      <protection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205" fontId="38" fillId="0" borderId="0" xfId="0" applyNumberFormat="1" applyFont="1" applyAlignment="1">
      <alignment/>
    </xf>
    <xf numFmtId="0" fontId="13" fillId="33" borderId="23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>
      <alignment/>
    </xf>
    <xf numFmtId="0" fontId="13" fillId="33" borderId="42" xfId="0" applyFont="1" applyFill="1" applyBorder="1" applyAlignment="1" applyProtection="1">
      <alignment horizontal="center" vertical="center" wrapText="1"/>
      <protection/>
    </xf>
    <xf numFmtId="0" fontId="13" fillId="33" borderId="17" xfId="0" applyFont="1" applyFill="1" applyBorder="1" applyAlignment="1" applyProtection="1">
      <alignment horizontal="center" vertical="center"/>
      <protection/>
    </xf>
    <xf numFmtId="0" fontId="13" fillId="33" borderId="4" xfId="0" applyFont="1" applyFill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43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3" fillId="33" borderId="15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3" fontId="10" fillId="33" borderId="1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3" fillId="34" borderId="17" xfId="0" applyFont="1" applyFill="1" applyBorder="1" applyAlignment="1" applyProtection="1">
      <alignment horizontal="center" vertical="center" wrapText="1"/>
      <protection/>
    </xf>
    <xf numFmtId="0" fontId="23" fillId="34" borderId="18" xfId="0" applyFont="1" applyFill="1" applyBorder="1" applyAlignment="1" applyProtection="1">
      <alignment horizontal="center" vertical="center" wrapText="1"/>
      <protection/>
    </xf>
    <xf numFmtId="0" fontId="9" fillId="0" borderId="35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3" fontId="10" fillId="33" borderId="35" xfId="0" applyNumberFormat="1" applyFont="1" applyFill="1" applyBorder="1" applyAlignment="1">
      <alignment horizontal="center" vertical="center" wrapText="1"/>
    </xf>
    <xf numFmtId="3" fontId="18" fillId="33" borderId="44" xfId="0" applyNumberFormat="1" applyFont="1" applyFill="1" applyBorder="1" applyAlignment="1">
      <alignment horizontal="center" vertical="center" wrapText="1"/>
    </xf>
    <xf numFmtId="3" fontId="18" fillId="33" borderId="24" xfId="0" applyNumberFormat="1" applyFont="1" applyFill="1" applyBorder="1" applyAlignment="1">
      <alignment horizontal="center" vertical="center" wrapText="1"/>
    </xf>
    <xf numFmtId="3" fontId="18" fillId="33" borderId="25" xfId="0" applyNumberFormat="1" applyFont="1" applyFill="1" applyBorder="1" applyAlignment="1">
      <alignment horizontal="center" vertical="center" wrapText="1"/>
    </xf>
    <xf numFmtId="3" fontId="18" fillId="33" borderId="45" xfId="0" applyNumberFormat="1" applyFont="1" applyFill="1" applyBorder="1" applyAlignment="1">
      <alignment horizontal="center" vertical="center" wrapText="1"/>
    </xf>
    <xf numFmtId="3" fontId="18" fillId="33" borderId="46" xfId="0" applyNumberFormat="1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10" fillId="33" borderId="4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194" fontId="10" fillId="33" borderId="23" xfId="43" applyNumberFormat="1" applyFont="1" applyFill="1" applyBorder="1" applyAlignment="1">
      <alignment horizontal="center" vertical="center" wrapText="1"/>
    </xf>
    <xf numFmtId="194" fontId="10" fillId="33" borderId="19" xfId="43" applyNumberFormat="1" applyFont="1" applyFill="1" applyBorder="1" applyAlignment="1">
      <alignment horizontal="center" vertical="center" wrapText="1"/>
    </xf>
    <xf numFmtId="194" fontId="10" fillId="33" borderId="42" xfId="43" applyNumberFormat="1" applyFont="1" applyFill="1" applyBorder="1" applyAlignment="1">
      <alignment horizontal="center" vertical="center" wrapText="1"/>
    </xf>
    <xf numFmtId="194" fontId="10" fillId="33" borderId="23" xfId="43" applyNumberFormat="1" applyFont="1" applyFill="1" applyBorder="1" applyAlignment="1">
      <alignment horizontal="center" vertical="center"/>
    </xf>
    <xf numFmtId="194" fontId="10" fillId="33" borderId="19" xfId="43" applyNumberFormat="1" applyFont="1" applyFill="1" applyBorder="1" applyAlignment="1">
      <alignment horizontal="center" vertical="center"/>
    </xf>
    <xf numFmtId="194" fontId="10" fillId="33" borderId="42" xfId="43" applyNumberFormat="1" applyFont="1" applyFill="1" applyBorder="1" applyAlignment="1">
      <alignment horizontal="center" vertical="center"/>
    </xf>
    <xf numFmtId="194" fontId="10" fillId="33" borderId="35" xfId="43" applyNumberFormat="1" applyFont="1" applyFill="1" applyBorder="1" applyAlignment="1">
      <alignment horizontal="center" vertical="center" wrapText="1"/>
    </xf>
    <xf numFmtId="194" fontId="10" fillId="33" borderId="44" xfId="43" applyNumberFormat="1" applyFont="1" applyFill="1" applyBorder="1" applyAlignment="1">
      <alignment horizontal="center" vertical="center" wrapText="1"/>
    </xf>
    <xf numFmtId="194" fontId="10" fillId="33" borderId="24" xfId="43" applyNumberFormat="1" applyFont="1" applyFill="1" applyBorder="1" applyAlignment="1">
      <alignment horizontal="center" vertical="center" wrapText="1"/>
    </xf>
    <xf numFmtId="194" fontId="10" fillId="33" borderId="25" xfId="43" applyNumberFormat="1" applyFont="1" applyFill="1" applyBorder="1" applyAlignment="1">
      <alignment horizontal="center" vertical="center" wrapText="1"/>
    </xf>
    <xf numFmtId="194" fontId="10" fillId="33" borderId="45" xfId="43" applyNumberFormat="1" applyFont="1" applyFill="1" applyBorder="1" applyAlignment="1">
      <alignment horizontal="center" vertical="center" wrapText="1"/>
    </xf>
    <xf numFmtId="194" fontId="10" fillId="33" borderId="46" xfId="43" applyNumberFormat="1" applyFont="1" applyFill="1" applyBorder="1" applyAlignment="1">
      <alignment horizontal="center" vertical="center" wrapText="1"/>
    </xf>
    <xf numFmtId="194" fontId="10" fillId="33" borderId="15" xfId="43" applyNumberFormat="1" applyFont="1" applyFill="1" applyBorder="1" applyAlignment="1">
      <alignment horizontal="center" vertical="center" wrapText="1"/>
    </xf>
    <xf numFmtId="3" fontId="10" fillId="33" borderId="17" xfId="43" applyNumberFormat="1" applyFont="1" applyFill="1" applyBorder="1" applyAlignment="1">
      <alignment horizontal="center" vertical="center" wrapText="1"/>
    </xf>
    <xf numFmtId="3" fontId="10" fillId="33" borderId="18" xfId="43" applyNumberFormat="1" applyFont="1" applyFill="1" applyBorder="1" applyAlignment="1">
      <alignment horizontal="center" vertical="center" wrapText="1"/>
    </xf>
    <xf numFmtId="193" fontId="10" fillId="33" borderId="35" xfId="43" applyNumberFormat="1" applyFont="1" applyFill="1" applyBorder="1" applyAlignment="1">
      <alignment horizontal="center" vertical="center" wrapText="1"/>
    </xf>
    <xf numFmtId="193" fontId="10" fillId="33" borderId="44" xfId="43" applyNumberFormat="1" applyFont="1" applyFill="1" applyBorder="1" applyAlignment="1">
      <alignment horizontal="center" vertical="center" wrapText="1"/>
    </xf>
    <xf numFmtId="193" fontId="10" fillId="33" borderId="24" xfId="43" applyNumberFormat="1" applyFont="1" applyFill="1" applyBorder="1" applyAlignment="1">
      <alignment horizontal="center" vertical="center" wrapText="1"/>
    </xf>
    <xf numFmtId="193" fontId="10" fillId="33" borderId="25" xfId="43" applyNumberFormat="1" applyFont="1" applyFill="1" applyBorder="1" applyAlignment="1">
      <alignment horizontal="center" vertical="center" wrapText="1"/>
    </xf>
    <xf numFmtId="193" fontId="10" fillId="33" borderId="45" xfId="43" applyNumberFormat="1" applyFont="1" applyFill="1" applyBorder="1" applyAlignment="1">
      <alignment horizontal="center" vertical="center" wrapText="1"/>
    </xf>
    <xf numFmtId="193" fontId="10" fillId="33" borderId="46" xfId="43" applyNumberFormat="1" applyFont="1" applyFill="1" applyBorder="1" applyAlignment="1">
      <alignment horizontal="center" vertical="center" wrapText="1"/>
    </xf>
    <xf numFmtId="193" fontId="10" fillId="33" borderId="47" xfId="43" applyNumberFormat="1" applyFont="1" applyFill="1" applyBorder="1" applyAlignment="1">
      <alignment horizontal="center" vertical="center" wrapText="1"/>
    </xf>
    <xf numFmtId="193" fontId="10" fillId="33" borderId="16" xfId="43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</cellXfs>
  <cellStyles count="53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201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9"/>
  <sheetViews>
    <sheetView zoomScalePageLayoutView="0" workbookViewId="0" topLeftCell="A10">
      <selection activeCell="F28" sqref="F28"/>
    </sheetView>
  </sheetViews>
  <sheetFormatPr defaultColWidth="8.72265625" defaultRowHeight="20.25" customHeight="1"/>
  <cols>
    <col min="1" max="1" width="4.18359375" style="43" customWidth="1"/>
    <col min="2" max="2" width="60.8125" style="43" customWidth="1"/>
    <col min="3" max="3" width="11.453125" style="43" customWidth="1"/>
    <col min="4" max="4" width="12.18359375" style="43" customWidth="1"/>
    <col min="5" max="5" width="12.6328125" style="43" customWidth="1"/>
    <col min="6" max="6" width="8.90625" style="43" customWidth="1"/>
    <col min="7" max="7" width="10.0859375" style="43" bestFit="1" customWidth="1"/>
    <col min="8" max="16384" width="8.90625" style="43" customWidth="1"/>
  </cols>
  <sheetData>
    <row r="1" ht="15" customHeight="1">
      <c r="B1" s="44" t="s">
        <v>7</v>
      </c>
    </row>
    <row r="2" spans="2:5" ht="29.25" customHeight="1">
      <c r="B2" s="45" t="s">
        <v>265</v>
      </c>
      <c r="C2" s="46"/>
      <c r="D2" s="47"/>
      <c r="E2" s="47"/>
    </row>
    <row r="3" ht="14.25" customHeight="1">
      <c r="E3" s="48" t="s">
        <v>179</v>
      </c>
    </row>
    <row r="4" spans="1:6" ht="31.5" customHeight="1">
      <c r="A4" s="359" t="s">
        <v>39</v>
      </c>
      <c r="B4" s="359" t="s">
        <v>40</v>
      </c>
      <c r="C4" s="359" t="s">
        <v>266</v>
      </c>
      <c r="D4" s="362" t="s">
        <v>267</v>
      </c>
      <c r="E4" s="363"/>
      <c r="F4" s="364" t="s">
        <v>268</v>
      </c>
    </row>
    <row r="5" spans="1:6" ht="31.5" customHeight="1">
      <c r="A5" s="360"/>
      <c r="B5" s="360"/>
      <c r="C5" s="361"/>
      <c r="D5" s="49" t="s">
        <v>181</v>
      </c>
      <c r="E5" s="230" t="s">
        <v>182</v>
      </c>
      <c r="F5" s="365"/>
    </row>
    <row r="6" spans="1:6" ht="18" customHeight="1">
      <c r="A6" s="58" t="s">
        <v>10</v>
      </c>
      <c r="B6" s="58" t="s">
        <v>11</v>
      </c>
      <c r="C6" s="85">
        <v>1</v>
      </c>
      <c r="D6" s="85">
        <v>2</v>
      </c>
      <c r="E6" s="231">
        <v>3</v>
      </c>
      <c r="F6" s="58">
        <v>4</v>
      </c>
    </row>
    <row r="7" spans="1:7" ht="15.75">
      <c r="A7" s="50"/>
      <c r="B7" s="262" t="s">
        <v>66</v>
      </c>
      <c r="C7" s="263">
        <v>106.96</v>
      </c>
      <c r="D7" s="263">
        <v>101.02</v>
      </c>
      <c r="E7" s="264">
        <v>107.05</v>
      </c>
      <c r="F7" s="265">
        <v>107.76</v>
      </c>
      <c r="G7" s="54"/>
    </row>
    <row r="8" spans="1:6" ht="15.75">
      <c r="A8" s="51" t="s">
        <v>41</v>
      </c>
      <c r="B8" s="266" t="s">
        <v>43</v>
      </c>
      <c r="C8" s="267"/>
      <c r="D8" s="268"/>
      <c r="E8" s="269"/>
      <c r="F8" s="270"/>
    </row>
    <row r="9" spans="1:6" ht="15.75">
      <c r="A9" s="260">
        <v>1</v>
      </c>
      <c r="B9" s="271" t="s">
        <v>62</v>
      </c>
      <c r="C9" s="272">
        <v>119.58</v>
      </c>
      <c r="D9" s="272">
        <v>101.18</v>
      </c>
      <c r="E9" s="273">
        <v>122.77</v>
      </c>
      <c r="F9" s="270">
        <v>116.16</v>
      </c>
    </row>
    <row r="10" spans="1:6" ht="15.75">
      <c r="A10" s="260">
        <v>2</v>
      </c>
      <c r="B10" s="271" t="s">
        <v>63</v>
      </c>
      <c r="C10" s="272">
        <v>106.49</v>
      </c>
      <c r="D10" s="272">
        <v>100.97</v>
      </c>
      <c r="E10" s="273">
        <v>106.64</v>
      </c>
      <c r="F10" s="270">
        <v>107.61</v>
      </c>
    </row>
    <row r="11" spans="1:6" ht="15.75">
      <c r="A11" s="260">
        <v>3</v>
      </c>
      <c r="B11" s="271" t="s">
        <v>64</v>
      </c>
      <c r="C11" s="272">
        <v>136.78</v>
      </c>
      <c r="D11" s="272">
        <v>95.97</v>
      </c>
      <c r="E11" s="273">
        <v>122.85</v>
      </c>
      <c r="F11" s="270">
        <v>107.42</v>
      </c>
    </row>
    <row r="12" spans="1:6" ht="15.75">
      <c r="A12" s="260">
        <v>4</v>
      </c>
      <c r="B12" s="271" t="s">
        <v>65</v>
      </c>
      <c r="C12" s="272">
        <v>100.87</v>
      </c>
      <c r="D12" s="272">
        <v>101.94</v>
      </c>
      <c r="E12" s="273">
        <v>101.05</v>
      </c>
      <c r="F12" s="270">
        <v>107.18</v>
      </c>
    </row>
    <row r="13" spans="1:6" ht="15.75">
      <c r="A13" s="51" t="s">
        <v>42</v>
      </c>
      <c r="B13" s="266" t="s">
        <v>45</v>
      </c>
      <c r="C13" s="267"/>
      <c r="D13" s="267"/>
      <c r="E13" s="274"/>
      <c r="F13" s="270"/>
    </row>
    <row r="14" spans="1:6" ht="15.75">
      <c r="A14" s="260">
        <v>1</v>
      </c>
      <c r="B14" s="275" t="s">
        <v>46</v>
      </c>
      <c r="C14" s="272">
        <v>119.58</v>
      </c>
      <c r="D14" s="272">
        <v>101.18</v>
      </c>
      <c r="E14" s="273">
        <v>122.77</v>
      </c>
      <c r="F14" s="270">
        <v>116.16</v>
      </c>
    </row>
    <row r="15" spans="1:6" ht="15.75">
      <c r="A15" s="260">
        <f>A14+1</f>
        <v>2</v>
      </c>
      <c r="B15" s="275" t="s">
        <v>47</v>
      </c>
      <c r="C15" s="272">
        <v>96.18</v>
      </c>
      <c r="D15" s="272">
        <v>100.32</v>
      </c>
      <c r="E15" s="273">
        <v>100.45</v>
      </c>
      <c r="F15" s="270">
        <v>100.21</v>
      </c>
    </row>
    <row r="16" spans="1:6" ht="15.75">
      <c r="A16" s="260">
        <f aca="true" t="shared" si="0" ref="A16:A29">A15+1</f>
        <v>3</v>
      </c>
      <c r="B16" s="275" t="s">
        <v>48</v>
      </c>
      <c r="C16" s="272">
        <v>81.2</v>
      </c>
      <c r="D16" s="272">
        <v>95.86</v>
      </c>
      <c r="E16" s="273">
        <v>93.32</v>
      </c>
      <c r="F16" s="270">
        <v>94.89</v>
      </c>
    </row>
    <row r="17" spans="1:6" ht="15.75">
      <c r="A17" s="260">
        <f t="shared" si="0"/>
        <v>4</v>
      </c>
      <c r="B17" s="275" t="s">
        <v>49</v>
      </c>
      <c r="C17" s="272">
        <v>100.03</v>
      </c>
      <c r="D17" s="272">
        <v>102.4</v>
      </c>
      <c r="E17" s="273">
        <v>97.89</v>
      </c>
      <c r="F17" s="270">
        <v>100.49</v>
      </c>
    </row>
    <row r="18" spans="1:6" ht="15.75">
      <c r="A18" s="260">
        <f t="shared" si="0"/>
        <v>5</v>
      </c>
      <c r="B18" s="275" t="s">
        <v>50</v>
      </c>
      <c r="C18" s="272">
        <v>117.24</v>
      </c>
      <c r="D18" s="272">
        <v>98.11</v>
      </c>
      <c r="E18" s="273">
        <v>113.07</v>
      </c>
      <c r="F18" s="270">
        <v>114.97</v>
      </c>
    </row>
    <row r="19" spans="1:6" ht="15.75">
      <c r="A19" s="260">
        <f t="shared" si="0"/>
        <v>6</v>
      </c>
      <c r="B19" s="275" t="s">
        <v>51</v>
      </c>
      <c r="C19" s="272">
        <v>101.81</v>
      </c>
      <c r="D19" s="272">
        <v>101.26</v>
      </c>
      <c r="E19" s="273">
        <v>110.44</v>
      </c>
      <c r="F19" s="270">
        <v>114.52</v>
      </c>
    </row>
    <row r="20" spans="1:6" ht="15.75">
      <c r="A20" s="260">
        <f t="shared" si="0"/>
        <v>7</v>
      </c>
      <c r="B20" s="275" t="s">
        <v>52</v>
      </c>
      <c r="C20" s="272">
        <v>72.73</v>
      </c>
      <c r="D20" s="272">
        <v>102.31</v>
      </c>
      <c r="E20" s="273">
        <v>57.1</v>
      </c>
      <c r="F20" s="270">
        <v>71.98</v>
      </c>
    </row>
    <row r="21" spans="1:6" ht="15.75">
      <c r="A21" s="260">
        <f t="shared" si="0"/>
        <v>8</v>
      </c>
      <c r="B21" s="275" t="s">
        <v>53</v>
      </c>
      <c r="C21" s="272">
        <v>127.14</v>
      </c>
      <c r="D21" s="272">
        <v>96.27</v>
      </c>
      <c r="E21" s="273">
        <v>111.29</v>
      </c>
      <c r="F21" s="270">
        <v>120.91</v>
      </c>
    </row>
    <row r="22" spans="1:6" ht="15.75">
      <c r="A22" s="260">
        <f t="shared" si="0"/>
        <v>9</v>
      </c>
      <c r="B22" s="275" t="s">
        <v>54</v>
      </c>
      <c r="C22" s="272">
        <v>111.6</v>
      </c>
      <c r="D22" s="272">
        <v>102.53</v>
      </c>
      <c r="E22" s="273">
        <v>102.53</v>
      </c>
      <c r="F22" s="270">
        <v>106.01</v>
      </c>
    </row>
    <row r="23" spans="1:6" ht="15.75">
      <c r="A23" s="260">
        <f t="shared" si="0"/>
        <v>10</v>
      </c>
      <c r="B23" s="275" t="s">
        <v>55</v>
      </c>
      <c r="C23" s="272">
        <v>114.64</v>
      </c>
      <c r="D23" s="272">
        <v>99.46</v>
      </c>
      <c r="E23" s="273">
        <v>119.3</v>
      </c>
      <c r="F23" s="270">
        <v>100.1</v>
      </c>
    </row>
    <row r="24" spans="1:6" ht="15.75">
      <c r="A24" s="260">
        <f t="shared" si="0"/>
        <v>11</v>
      </c>
      <c r="B24" s="275" t="s">
        <v>56</v>
      </c>
      <c r="C24" s="272">
        <v>141.83</v>
      </c>
      <c r="D24" s="272">
        <v>95.25</v>
      </c>
      <c r="E24" s="273">
        <v>126.89</v>
      </c>
      <c r="F24" s="270">
        <v>118.95</v>
      </c>
    </row>
    <row r="25" spans="1:6" ht="15.75">
      <c r="A25" s="260">
        <f t="shared" si="0"/>
        <v>12</v>
      </c>
      <c r="B25" s="275" t="s">
        <v>57</v>
      </c>
      <c r="C25" s="272">
        <v>103.28</v>
      </c>
      <c r="D25" s="272">
        <v>98.01</v>
      </c>
      <c r="E25" s="273">
        <v>88.36</v>
      </c>
      <c r="F25" s="270">
        <v>105.92</v>
      </c>
    </row>
    <row r="26" spans="1:6" ht="15.75">
      <c r="A26" s="260">
        <f t="shared" si="0"/>
        <v>13</v>
      </c>
      <c r="B26" s="275" t="s">
        <v>58</v>
      </c>
      <c r="C26" s="272">
        <v>126.31</v>
      </c>
      <c r="D26" s="272">
        <v>100.25</v>
      </c>
      <c r="E26" s="273">
        <v>133.25</v>
      </c>
      <c r="F26" s="270">
        <v>115.02</v>
      </c>
    </row>
    <row r="27" spans="1:6" ht="15.75">
      <c r="A27" s="260">
        <f t="shared" si="0"/>
        <v>14</v>
      </c>
      <c r="B27" s="275" t="s">
        <v>59</v>
      </c>
      <c r="C27" s="272">
        <v>105.05</v>
      </c>
      <c r="D27" s="272">
        <v>101.85</v>
      </c>
      <c r="E27" s="273">
        <v>116.35</v>
      </c>
      <c r="F27" s="270">
        <v>109.28</v>
      </c>
    </row>
    <row r="28" spans="1:6" ht="15.75">
      <c r="A28" s="260">
        <f t="shared" si="0"/>
        <v>15</v>
      </c>
      <c r="B28" s="275" t="s">
        <v>60</v>
      </c>
      <c r="C28" s="272">
        <v>136.78</v>
      </c>
      <c r="D28" s="272">
        <v>95.97</v>
      </c>
      <c r="E28" s="273">
        <v>122.85</v>
      </c>
      <c r="F28" s="270">
        <v>107.42</v>
      </c>
    </row>
    <row r="29" spans="1:6" ht="15.75">
      <c r="A29" s="261">
        <f t="shared" si="0"/>
        <v>16</v>
      </c>
      <c r="B29" s="276" t="s">
        <v>61</v>
      </c>
      <c r="C29" s="277">
        <v>100.87</v>
      </c>
      <c r="D29" s="277">
        <v>101.94</v>
      </c>
      <c r="E29" s="278">
        <v>101.05</v>
      </c>
      <c r="F29" s="279">
        <v>107.18</v>
      </c>
    </row>
  </sheetData>
  <sheetProtection/>
  <mergeCells count="5">
    <mergeCell ref="A4:A5"/>
    <mergeCell ref="B4:B5"/>
    <mergeCell ref="C4:C5"/>
    <mergeCell ref="D4:E4"/>
    <mergeCell ref="F4:F5"/>
  </mergeCells>
  <printOptions/>
  <pageMargins left="0.93" right="0.16" top="0.69" bottom="0.4" header="0.17" footer="0.16"/>
  <pageSetup horizontalDpi="600" verticalDpi="600" orientation="landscape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2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18359375" defaultRowHeight="16.5"/>
  <cols>
    <col min="1" max="1" width="20.18359375" style="1" customWidth="1"/>
    <col min="2" max="2" width="0.9140625" style="1" customWidth="1"/>
    <col min="3" max="3" width="21.8125" style="1" customWidth="1"/>
    <col min="4" max="16384" width="6.1835937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9" sqref="B9"/>
    </sheetView>
  </sheetViews>
  <sheetFormatPr defaultColWidth="8.72265625" defaultRowHeight="20.25" customHeight="1"/>
  <cols>
    <col min="1" max="1" width="3.99609375" style="43" bestFit="1" customWidth="1"/>
    <col min="2" max="2" width="47.453125" style="43" bestFit="1" customWidth="1"/>
    <col min="3" max="3" width="12.36328125" style="43" hidden="1" customWidth="1"/>
    <col min="4" max="4" width="12.453125" style="43" hidden="1" customWidth="1"/>
    <col min="5" max="5" width="12.36328125" style="43" hidden="1" customWidth="1"/>
    <col min="6" max="7" width="7.6328125" style="43" hidden="1" customWidth="1"/>
    <col min="8" max="9" width="12.90625" style="43" bestFit="1" customWidth="1"/>
    <col min="10" max="10" width="10.0859375" style="43" bestFit="1" customWidth="1"/>
    <col min="11" max="16384" width="8.90625" style="43" customWidth="1"/>
  </cols>
  <sheetData>
    <row r="1" ht="15" customHeight="1">
      <c r="B1" s="44" t="s">
        <v>7</v>
      </c>
    </row>
    <row r="2" spans="2:7" ht="29.25" customHeight="1">
      <c r="B2" s="45" t="s">
        <v>302</v>
      </c>
      <c r="C2" s="46"/>
      <c r="D2" s="46"/>
      <c r="E2" s="46"/>
      <c r="F2" s="47"/>
      <c r="G2" s="47"/>
    </row>
    <row r="3" spans="5:10" ht="14.25" customHeight="1">
      <c r="E3" s="43" t="s">
        <v>67</v>
      </c>
      <c r="F3" s="56"/>
      <c r="G3" s="56"/>
      <c r="I3" s="367" t="s">
        <v>305</v>
      </c>
      <c r="J3" s="367"/>
    </row>
    <row r="4" spans="1:10" ht="15.75" customHeight="1">
      <c r="A4" s="359" t="s">
        <v>39</v>
      </c>
      <c r="B4" s="359" t="s">
        <v>40</v>
      </c>
      <c r="C4" s="368" t="s">
        <v>216</v>
      </c>
      <c r="D4" s="368" t="s">
        <v>217</v>
      </c>
      <c r="E4" s="368" t="s">
        <v>218</v>
      </c>
      <c r="F4" s="57" t="s">
        <v>9</v>
      </c>
      <c r="G4" s="96"/>
      <c r="H4" s="366" t="s">
        <v>280</v>
      </c>
      <c r="I4" s="366" t="s">
        <v>303</v>
      </c>
      <c r="J4" s="366" t="s">
        <v>304</v>
      </c>
    </row>
    <row r="5" spans="1:10" ht="38.25">
      <c r="A5" s="360"/>
      <c r="B5" s="360"/>
      <c r="C5" s="368"/>
      <c r="D5" s="368"/>
      <c r="E5" s="368"/>
      <c r="F5" s="98" t="s">
        <v>219</v>
      </c>
      <c r="G5" s="98" t="s">
        <v>220</v>
      </c>
      <c r="H5" s="366"/>
      <c r="I5" s="366"/>
      <c r="J5" s="366"/>
    </row>
    <row r="6" spans="1:10" ht="15.75">
      <c r="A6" s="58" t="s">
        <v>10</v>
      </c>
      <c r="B6" s="58" t="s">
        <v>11</v>
      </c>
      <c r="C6" s="59">
        <v>1</v>
      </c>
      <c r="D6" s="59">
        <v>2</v>
      </c>
      <c r="E6" s="59">
        <v>4</v>
      </c>
      <c r="F6" s="60">
        <v>6</v>
      </c>
      <c r="G6" s="60">
        <v>7</v>
      </c>
      <c r="H6" s="58">
        <v>1</v>
      </c>
      <c r="I6" s="58">
        <v>2</v>
      </c>
      <c r="J6" s="58">
        <v>3</v>
      </c>
    </row>
    <row r="7" spans="1:10" ht="42" customHeight="1">
      <c r="A7" s="61" t="s">
        <v>41</v>
      </c>
      <c r="B7" s="62" t="s">
        <v>68</v>
      </c>
      <c r="C7" s="165">
        <v>26899171</v>
      </c>
      <c r="D7" s="165">
        <v>28420139</v>
      </c>
      <c r="E7" s="166">
        <v>27527836</v>
      </c>
      <c r="F7" s="163">
        <f aca="true" t="shared" si="0" ref="F7:F16">D7/E7*100</f>
        <v>103.24145711998575</v>
      </c>
      <c r="G7" s="342">
        <f>D7/C7*100</f>
        <v>105.65433038810006</v>
      </c>
      <c r="H7" s="353">
        <v>202131689</v>
      </c>
      <c r="I7" s="353">
        <v>183369872</v>
      </c>
      <c r="J7" s="354">
        <f aca="true" t="shared" si="1" ref="J7:J16">H7/I7*100</f>
        <v>110.23167917137447</v>
      </c>
    </row>
    <row r="8" spans="1:10" ht="29.25" customHeight="1">
      <c r="A8" s="52">
        <v>1</v>
      </c>
      <c r="B8" s="9" t="s">
        <v>69</v>
      </c>
      <c r="C8" s="167">
        <v>81332</v>
      </c>
      <c r="D8" s="167">
        <v>79353</v>
      </c>
      <c r="E8" s="167">
        <v>88979</v>
      </c>
      <c r="F8" s="164">
        <f t="shared" si="0"/>
        <v>89.18171703435642</v>
      </c>
      <c r="G8" s="343">
        <f aca="true" t="shared" si="2" ref="G8:G16">D8/C8*100</f>
        <v>97.56676338956376</v>
      </c>
      <c r="H8" s="347">
        <v>561512</v>
      </c>
      <c r="I8" s="347">
        <v>502062</v>
      </c>
      <c r="J8" s="355">
        <f t="shared" si="1"/>
        <v>111.84116702717989</v>
      </c>
    </row>
    <row r="9" spans="1:10" ht="29.25" customHeight="1">
      <c r="A9" s="52">
        <v>2</v>
      </c>
      <c r="B9" s="9" t="s">
        <v>70</v>
      </c>
      <c r="C9" s="167">
        <v>26447726</v>
      </c>
      <c r="D9" s="167">
        <v>28201280</v>
      </c>
      <c r="E9" s="167">
        <v>26988580</v>
      </c>
      <c r="F9" s="164">
        <f t="shared" si="0"/>
        <v>104.49338201565254</v>
      </c>
      <c r="G9" s="343">
        <f t="shared" si="2"/>
        <v>106.6302637890305</v>
      </c>
      <c r="H9" s="347">
        <v>198925442</v>
      </c>
      <c r="I9" s="347">
        <v>180292557</v>
      </c>
      <c r="J9" s="355">
        <f t="shared" si="1"/>
        <v>110.33480544623924</v>
      </c>
    </row>
    <row r="10" spans="1:10" ht="29.25" customHeight="1">
      <c r="A10" s="52">
        <v>3</v>
      </c>
      <c r="B10" s="9" t="s">
        <v>71</v>
      </c>
      <c r="C10" s="167">
        <v>324770</v>
      </c>
      <c r="D10" s="167">
        <v>93466</v>
      </c>
      <c r="E10" s="167">
        <v>401514</v>
      </c>
      <c r="F10" s="164">
        <f t="shared" si="0"/>
        <v>23.278391288971246</v>
      </c>
      <c r="G10" s="343">
        <f t="shared" si="2"/>
        <v>28.779136003941254</v>
      </c>
      <c r="H10" s="347">
        <v>2329583</v>
      </c>
      <c r="I10" s="347">
        <v>2288231</v>
      </c>
      <c r="J10" s="355">
        <f t="shared" si="1"/>
        <v>101.80716020366825</v>
      </c>
    </row>
    <row r="11" spans="1:10" ht="29.25" customHeight="1">
      <c r="A11" s="52">
        <v>4</v>
      </c>
      <c r="B11" s="66" t="s">
        <v>72</v>
      </c>
      <c r="C11" s="167">
        <v>45343</v>
      </c>
      <c r="D11" s="167">
        <v>46040</v>
      </c>
      <c r="E11" s="167">
        <v>48763</v>
      </c>
      <c r="F11" s="164">
        <f t="shared" si="0"/>
        <v>94.41584808153723</v>
      </c>
      <c r="G11" s="343">
        <f t="shared" si="2"/>
        <v>101.53717222062943</v>
      </c>
      <c r="H11" s="347">
        <v>315151</v>
      </c>
      <c r="I11" s="347">
        <v>287022</v>
      </c>
      <c r="J11" s="355">
        <f t="shared" si="1"/>
        <v>109.80029405411432</v>
      </c>
    </row>
    <row r="12" spans="1:10" ht="42" customHeight="1">
      <c r="A12" s="51" t="s">
        <v>41</v>
      </c>
      <c r="B12" s="67" t="s">
        <v>73</v>
      </c>
      <c r="C12" s="168">
        <v>33652195</v>
      </c>
      <c r="D12" s="168">
        <v>35517359</v>
      </c>
      <c r="E12" s="168">
        <v>33652259</v>
      </c>
      <c r="F12" s="171">
        <f t="shared" si="0"/>
        <v>105.5422728084911</v>
      </c>
      <c r="G12" s="344">
        <f t="shared" si="2"/>
        <v>105.54247352958701</v>
      </c>
      <c r="H12" s="351">
        <v>253426145</v>
      </c>
      <c r="I12" s="351">
        <v>225227644</v>
      </c>
      <c r="J12" s="352">
        <f t="shared" si="1"/>
        <v>112.51999998721294</v>
      </c>
    </row>
    <row r="13" spans="1:10" ht="29.25" customHeight="1">
      <c r="A13" s="52">
        <v>1</v>
      </c>
      <c r="B13" s="66" t="s">
        <v>69</v>
      </c>
      <c r="C13" s="169">
        <v>145698</v>
      </c>
      <c r="D13" s="169">
        <v>142152</v>
      </c>
      <c r="E13" s="169">
        <v>135141</v>
      </c>
      <c r="F13" s="228">
        <f t="shared" si="0"/>
        <v>105.18791484449575</v>
      </c>
      <c r="G13" s="345">
        <f t="shared" si="2"/>
        <v>97.56619857513486</v>
      </c>
      <c r="H13" s="347">
        <v>1017676</v>
      </c>
      <c r="I13" s="347">
        <v>793386</v>
      </c>
      <c r="J13" s="349">
        <f t="shared" si="1"/>
        <v>128.2699719934559</v>
      </c>
    </row>
    <row r="14" spans="1:10" ht="29.25" customHeight="1">
      <c r="A14" s="52">
        <f>A13+1</f>
        <v>2</v>
      </c>
      <c r="B14" s="66" t="s">
        <v>70</v>
      </c>
      <c r="C14" s="169">
        <v>32996183</v>
      </c>
      <c r="D14" s="169">
        <v>35183917</v>
      </c>
      <c r="E14" s="169">
        <v>32982743</v>
      </c>
      <c r="F14" s="228">
        <f t="shared" si="0"/>
        <v>106.67371419047834</v>
      </c>
      <c r="G14" s="345">
        <f t="shared" si="2"/>
        <v>106.63026387021797</v>
      </c>
      <c r="H14" s="347">
        <v>248764809</v>
      </c>
      <c r="I14" s="347">
        <v>221360474</v>
      </c>
      <c r="J14" s="349">
        <f t="shared" si="1"/>
        <v>112.3799585828498</v>
      </c>
    </row>
    <row r="15" spans="1:10" ht="29.25" customHeight="1">
      <c r="A15" s="52">
        <f>A14+1</f>
        <v>3</v>
      </c>
      <c r="B15" s="66" t="s">
        <v>71</v>
      </c>
      <c r="C15" s="169">
        <v>449255</v>
      </c>
      <c r="D15" s="169">
        <v>129292</v>
      </c>
      <c r="E15" s="169">
        <v>472300</v>
      </c>
      <c r="F15" s="228">
        <f t="shared" si="0"/>
        <v>27.37497353377091</v>
      </c>
      <c r="G15" s="345">
        <f t="shared" si="2"/>
        <v>28.779201121857295</v>
      </c>
      <c r="H15" s="347">
        <v>3218964</v>
      </c>
      <c r="I15" s="347">
        <v>2702287</v>
      </c>
      <c r="J15" s="349">
        <f t="shared" si="1"/>
        <v>119.11998984563816</v>
      </c>
    </row>
    <row r="16" spans="1:10" ht="29.25" customHeight="1">
      <c r="A16" s="53">
        <v>4</v>
      </c>
      <c r="B16" s="68" t="s">
        <v>72</v>
      </c>
      <c r="C16" s="170">
        <v>61059</v>
      </c>
      <c r="D16" s="170">
        <v>61998</v>
      </c>
      <c r="E16" s="170">
        <v>62075</v>
      </c>
      <c r="F16" s="229">
        <f t="shared" si="0"/>
        <v>99.87595650422875</v>
      </c>
      <c r="G16" s="346">
        <f t="shared" si="2"/>
        <v>101.53785682700338</v>
      </c>
      <c r="H16" s="348">
        <v>424696</v>
      </c>
      <c r="I16" s="348">
        <v>371498</v>
      </c>
      <c r="J16" s="350">
        <f t="shared" si="1"/>
        <v>114.31986174891924</v>
      </c>
    </row>
  </sheetData>
  <sheetProtection/>
  <mergeCells count="9">
    <mergeCell ref="H4:H5"/>
    <mergeCell ref="I4:I5"/>
    <mergeCell ref="J4:J5"/>
    <mergeCell ref="I3:J3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J14" sqref="J14"/>
    </sheetView>
  </sheetViews>
  <sheetFormatPr defaultColWidth="8.72265625" defaultRowHeight="16.5"/>
  <cols>
    <col min="1" max="1" width="3.99609375" style="0" bestFit="1" customWidth="1"/>
    <col min="2" max="2" width="39.6328125" style="0" customWidth="1"/>
    <col min="3" max="3" width="6.8125" style="0" bestFit="1" customWidth="1"/>
    <col min="4" max="4" width="12.0859375" style="0" bestFit="1" customWidth="1"/>
    <col min="5" max="6" width="10.99609375" style="0" bestFit="1" customWidth="1"/>
    <col min="7" max="8" width="7.90625" style="0" bestFit="1" customWidth="1"/>
  </cols>
  <sheetData>
    <row r="1" spans="1:6" ht="16.5">
      <c r="A1" s="43"/>
      <c r="B1" s="44" t="s">
        <v>7</v>
      </c>
      <c r="C1" s="44"/>
      <c r="D1" s="43"/>
      <c r="E1" s="43"/>
      <c r="F1" s="43"/>
    </row>
    <row r="2" spans="1:6" ht="18.75">
      <c r="A2" s="43"/>
      <c r="B2" s="45" t="s">
        <v>221</v>
      </c>
      <c r="C2" s="45"/>
      <c r="D2" s="46"/>
      <c r="E2" s="47"/>
      <c r="F2" s="47"/>
    </row>
    <row r="3" spans="1:6" ht="18.75">
      <c r="A3" s="43"/>
      <c r="B3" s="45"/>
      <c r="C3" s="45"/>
      <c r="D3" s="46"/>
      <c r="E3" s="47"/>
      <c r="F3" s="47"/>
    </row>
    <row r="4" spans="1:8" ht="16.5">
      <c r="A4" s="359" t="s">
        <v>39</v>
      </c>
      <c r="B4" s="359" t="s">
        <v>74</v>
      </c>
      <c r="C4" s="359" t="s">
        <v>38</v>
      </c>
      <c r="D4" s="368" t="s">
        <v>216</v>
      </c>
      <c r="E4" s="368" t="s">
        <v>217</v>
      </c>
      <c r="F4" s="359" t="s">
        <v>218</v>
      </c>
      <c r="G4" s="96" t="s">
        <v>9</v>
      </c>
      <c r="H4" s="96"/>
    </row>
    <row r="5" spans="1:8" ht="40.5" customHeight="1">
      <c r="A5" s="369"/>
      <c r="B5" s="369"/>
      <c r="C5" s="369"/>
      <c r="D5" s="368"/>
      <c r="E5" s="368"/>
      <c r="F5" s="361"/>
      <c r="G5" s="98" t="s">
        <v>222</v>
      </c>
      <c r="H5" s="98" t="s">
        <v>223</v>
      </c>
    </row>
    <row r="6" spans="1:8" ht="16.5">
      <c r="A6" s="60" t="s">
        <v>10</v>
      </c>
      <c r="B6" s="60" t="s">
        <v>11</v>
      </c>
      <c r="C6" s="60" t="s">
        <v>75</v>
      </c>
      <c r="D6" s="90">
        <v>1</v>
      </c>
      <c r="E6" s="90">
        <v>2</v>
      </c>
      <c r="F6" s="90">
        <v>4</v>
      </c>
      <c r="G6" s="90">
        <v>6</v>
      </c>
      <c r="H6" s="90">
        <v>7</v>
      </c>
    </row>
    <row r="7" spans="1:8" ht="16.5">
      <c r="A7" s="81">
        <v>1</v>
      </c>
      <c r="B7" s="82" t="s">
        <v>76</v>
      </c>
      <c r="C7" s="105" t="s">
        <v>184</v>
      </c>
      <c r="D7" s="99">
        <v>673056.947248848</v>
      </c>
      <c r="E7" s="99">
        <v>625000.002604167</v>
      </c>
      <c r="F7" s="99">
        <v>448958.335203993</v>
      </c>
      <c r="G7" s="99">
        <f>E7/D7*100</f>
        <v>92.85989917478513</v>
      </c>
      <c r="H7" s="100">
        <f>E7/F7*100</f>
        <v>139.21113689095134</v>
      </c>
    </row>
    <row r="8" spans="1:8" ht="16.5">
      <c r="A8" s="69">
        <f>A7+1</f>
        <v>2</v>
      </c>
      <c r="B8" s="70" t="s">
        <v>77</v>
      </c>
      <c r="C8" s="105" t="s">
        <v>184</v>
      </c>
      <c r="D8" s="101">
        <v>606347.531043483</v>
      </c>
      <c r="E8" s="101">
        <v>434644.255169766</v>
      </c>
      <c r="F8" s="101">
        <v>613622.235842258</v>
      </c>
      <c r="G8" s="101">
        <f aca="true" t="shared" si="0" ref="G8:G71">E8/D8*100</f>
        <v>71.68236579140888</v>
      </c>
      <c r="H8" s="102">
        <f aca="true" t="shared" si="1" ref="H8:H71">E8/F8*100</f>
        <v>70.83254644010304</v>
      </c>
    </row>
    <row r="9" spans="1:8" ht="16.5">
      <c r="A9" s="69">
        <f aca="true" t="shared" si="2" ref="A9:A72">A8+1</f>
        <v>3</v>
      </c>
      <c r="B9" s="71" t="s">
        <v>78</v>
      </c>
      <c r="C9" s="106" t="s">
        <v>79</v>
      </c>
      <c r="D9" s="101">
        <v>5470.5</v>
      </c>
      <c r="E9" s="101">
        <v>4300</v>
      </c>
      <c r="F9" s="101">
        <v>7150</v>
      </c>
      <c r="G9" s="101">
        <f t="shared" si="0"/>
        <v>78.60341833470432</v>
      </c>
      <c r="H9" s="102">
        <f t="shared" si="1"/>
        <v>60.13986013986013</v>
      </c>
    </row>
    <row r="10" spans="1:8" ht="18.75" customHeight="1">
      <c r="A10" s="69">
        <f t="shared" si="2"/>
        <v>4</v>
      </c>
      <c r="B10" s="71" t="s">
        <v>80</v>
      </c>
      <c r="C10" s="106" t="s">
        <v>79</v>
      </c>
      <c r="D10" s="101">
        <v>3466.68751382046</v>
      </c>
      <c r="E10" s="101">
        <v>3421.33840390129</v>
      </c>
      <c r="F10" s="101">
        <v>1721.25066093178</v>
      </c>
      <c r="G10" s="101">
        <f t="shared" si="0"/>
        <v>98.69186046511608</v>
      </c>
      <c r="H10" s="102">
        <f t="shared" si="1"/>
        <v>198.77049180327904</v>
      </c>
    </row>
    <row r="11" spans="1:8" ht="16.5">
      <c r="A11" s="69">
        <f t="shared" si="2"/>
        <v>5</v>
      </c>
      <c r="B11" s="71" t="s">
        <v>81</v>
      </c>
      <c r="C11" s="106" t="s">
        <v>79</v>
      </c>
      <c r="D11" s="101">
        <v>17966</v>
      </c>
      <c r="E11" s="101">
        <v>18517</v>
      </c>
      <c r="F11" s="101">
        <v>18089</v>
      </c>
      <c r="G11" s="101">
        <f t="shared" si="0"/>
        <v>103.06690415228765</v>
      </c>
      <c r="H11" s="102">
        <f t="shared" si="1"/>
        <v>102.3660788324396</v>
      </c>
    </row>
    <row r="12" spans="1:8" ht="16.5">
      <c r="A12" s="69">
        <f t="shared" si="2"/>
        <v>6</v>
      </c>
      <c r="B12" s="71" t="s">
        <v>82</v>
      </c>
      <c r="C12" s="106" t="s">
        <v>79</v>
      </c>
      <c r="D12" s="101">
        <v>170863</v>
      </c>
      <c r="E12" s="101">
        <v>164600</v>
      </c>
      <c r="F12" s="101">
        <v>152503</v>
      </c>
      <c r="G12" s="101">
        <f t="shared" si="0"/>
        <v>96.33449020560332</v>
      </c>
      <c r="H12" s="102">
        <f t="shared" si="1"/>
        <v>107.93230297108909</v>
      </c>
    </row>
    <row r="13" spans="1:8" ht="16.5">
      <c r="A13" s="69">
        <f t="shared" si="2"/>
        <v>7</v>
      </c>
      <c r="B13" s="70" t="s">
        <v>83</v>
      </c>
      <c r="C13" s="107" t="s">
        <v>79</v>
      </c>
      <c r="D13" s="101">
        <v>139098</v>
      </c>
      <c r="E13" s="101">
        <v>132400</v>
      </c>
      <c r="F13" s="101">
        <v>108537</v>
      </c>
      <c r="G13" s="101">
        <f t="shared" si="0"/>
        <v>95.18468993084012</v>
      </c>
      <c r="H13" s="102">
        <f t="shared" si="1"/>
        <v>121.98605083980578</v>
      </c>
    </row>
    <row r="14" spans="1:8" ht="16.5">
      <c r="A14" s="69">
        <f t="shared" si="2"/>
        <v>8</v>
      </c>
      <c r="B14" s="71" t="s">
        <v>84</v>
      </c>
      <c r="C14" s="106" t="s">
        <v>79</v>
      </c>
      <c r="D14" s="101">
        <v>40994</v>
      </c>
      <c r="E14" s="101">
        <v>36379</v>
      </c>
      <c r="F14" s="101">
        <v>33248.91</v>
      </c>
      <c r="G14" s="101">
        <f t="shared" si="0"/>
        <v>88.7422549641411</v>
      </c>
      <c r="H14" s="102">
        <f t="shared" si="1"/>
        <v>109.41411312430994</v>
      </c>
    </row>
    <row r="15" spans="1:8" ht="16.5">
      <c r="A15" s="69">
        <f t="shared" si="2"/>
        <v>9</v>
      </c>
      <c r="B15" s="71" t="s">
        <v>85</v>
      </c>
      <c r="C15" s="106" t="s">
        <v>79</v>
      </c>
      <c r="D15" s="101">
        <v>2068.70895212907</v>
      </c>
      <c r="E15" s="101">
        <v>1657.85877584718</v>
      </c>
      <c r="F15" s="101">
        <v>2215.69933777831</v>
      </c>
      <c r="G15" s="101">
        <f t="shared" si="0"/>
        <v>80.13977868375093</v>
      </c>
      <c r="H15" s="102">
        <f t="shared" si="1"/>
        <v>74.82327351821665</v>
      </c>
    </row>
    <row r="16" spans="1:8" ht="16.5">
      <c r="A16" s="69">
        <f t="shared" si="2"/>
        <v>10</v>
      </c>
      <c r="B16" s="71" t="s">
        <v>86</v>
      </c>
      <c r="C16" s="106" t="s">
        <v>79</v>
      </c>
      <c r="D16" s="101">
        <v>8090</v>
      </c>
      <c r="E16" s="101">
        <v>7912</v>
      </c>
      <c r="F16" s="101">
        <v>6387</v>
      </c>
      <c r="G16" s="101">
        <f t="shared" si="0"/>
        <v>97.79975278121137</v>
      </c>
      <c r="H16" s="102">
        <f t="shared" si="1"/>
        <v>123.8766243932989</v>
      </c>
    </row>
    <row r="17" spans="1:8" ht="16.5">
      <c r="A17" s="69">
        <f t="shared" si="2"/>
        <v>11</v>
      </c>
      <c r="B17" s="71" t="s">
        <v>87</v>
      </c>
      <c r="C17" s="106" t="s">
        <v>79</v>
      </c>
      <c r="D17" s="101">
        <v>23975</v>
      </c>
      <c r="E17" s="101">
        <v>24135</v>
      </c>
      <c r="F17" s="101">
        <v>20165</v>
      </c>
      <c r="G17" s="101">
        <f t="shared" si="0"/>
        <v>100.66736183524505</v>
      </c>
      <c r="H17" s="102">
        <f t="shared" si="1"/>
        <v>119.68757748574261</v>
      </c>
    </row>
    <row r="18" spans="1:8" ht="15" customHeight="1">
      <c r="A18" s="69">
        <f t="shared" si="2"/>
        <v>12</v>
      </c>
      <c r="B18" s="71" t="s">
        <v>88</v>
      </c>
      <c r="C18" s="106" t="s">
        <v>185</v>
      </c>
      <c r="D18" s="101">
        <v>7500</v>
      </c>
      <c r="E18" s="101">
        <v>5600</v>
      </c>
      <c r="F18" s="101">
        <v>4900</v>
      </c>
      <c r="G18" s="101">
        <f t="shared" si="0"/>
        <v>74.66666666666667</v>
      </c>
      <c r="H18" s="102">
        <f t="shared" si="1"/>
        <v>114.28571428571428</v>
      </c>
    </row>
    <row r="19" spans="1:8" ht="16.5">
      <c r="A19" s="69">
        <f t="shared" si="2"/>
        <v>13</v>
      </c>
      <c r="B19" s="71" t="s">
        <v>89</v>
      </c>
      <c r="C19" s="106" t="s">
        <v>185</v>
      </c>
      <c r="D19" s="101">
        <v>27</v>
      </c>
      <c r="E19" s="101">
        <v>25</v>
      </c>
      <c r="F19" s="101">
        <v>20</v>
      </c>
      <c r="G19" s="101">
        <f t="shared" si="0"/>
        <v>92.5925925925926</v>
      </c>
      <c r="H19" s="102">
        <f t="shared" si="1"/>
        <v>125</v>
      </c>
    </row>
    <row r="20" spans="1:8" ht="16.5">
      <c r="A20" s="69">
        <f t="shared" si="2"/>
        <v>14</v>
      </c>
      <c r="B20" s="71" t="s">
        <v>90</v>
      </c>
      <c r="C20" s="106" t="s">
        <v>185</v>
      </c>
      <c r="D20" s="101">
        <v>20774</v>
      </c>
      <c r="E20" s="101">
        <v>21175</v>
      </c>
      <c r="F20" s="101">
        <v>21108</v>
      </c>
      <c r="G20" s="101">
        <f t="shared" si="0"/>
        <v>101.93029748724368</v>
      </c>
      <c r="H20" s="102">
        <f t="shared" si="1"/>
        <v>100.3174151980292</v>
      </c>
    </row>
    <row r="21" spans="1:8" ht="29.25">
      <c r="A21" s="69">
        <f t="shared" si="2"/>
        <v>15</v>
      </c>
      <c r="B21" s="71" t="s">
        <v>91</v>
      </c>
      <c r="C21" s="106" t="s">
        <v>79</v>
      </c>
      <c r="D21" s="101">
        <v>206</v>
      </c>
      <c r="E21" s="101">
        <v>190</v>
      </c>
      <c r="F21" s="101">
        <v>176.07</v>
      </c>
      <c r="G21" s="101">
        <f t="shared" si="0"/>
        <v>92.23300970873787</v>
      </c>
      <c r="H21" s="102">
        <f t="shared" si="1"/>
        <v>107.91162605781793</v>
      </c>
    </row>
    <row r="22" spans="1:8" ht="29.25">
      <c r="A22" s="69">
        <f t="shared" si="2"/>
        <v>16</v>
      </c>
      <c r="B22" s="71" t="s">
        <v>92</v>
      </c>
      <c r="C22" s="106" t="s">
        <v>93</v>
      </c>
      <c r="D22" s="101">
        <v>0.154184549397582</v>
      </c>
      <c r="E22" s="101">
        <v>0.154184549397582</v>
      </c>
      <c r="F22" s="101">
        <v>0.16446351935742</v>
      </c>
      <c r="G22" s="101">
        <f t="shared" si="0"/>
        <v>100</v>
      </c>
      <c r="H22" s="102">
        <f t="shared" si="1"/>
        <v>93.75000000000044</v>
      </c>
    </row>
    <row r="23" spans="1:8" ht="16.5">
      <c r="A23" s="69">
        <f t="shared" si="2"/>
        <v>17</v>
      </c>
      <c r="B23" s="71" t="s">
        <v>94</v>
      </c>
      <c r="C23" s="106" t="s">
        <v>93</v>
      </c>
      <c r="D23" s="101">
        <v>66.1271676484052</v>
      </c>
      <c r="E23" s="101">
        <v>54.1040462577861</v>
      </c>
      <c r="F23" s="101">
        <v>54.1040462577861</v>
      </c>
      <c r="G23" s="101">
        <f t="shared" si="0"/>
        <v>81.81818181818186</v>
      </c>
      <c r="H23" s="102">
        <f t="shared" si="1"/>
        <v>100</v>
      </c>
    </row>
    <row r="24" spans="1:8" ht="29.25">
      <c r="A24" s="69">
        <f t="shared" si="2"/>
        <v>18</v>
      </c>
      <c r="B24" s="71" t="s">
        <v>95</v>
      </c>
      <c r="C24" s="106" t="s">
        <v>93</v>
      </c>
      <c r="D24" s="101">
        <v>948.666238722786</v>
      </c>
      <c r="E24" s="101">
        <v>898.062705432281</v>
      </c>
      <c r="F24" s="101">
        <v>877.961301891982</v>
      </c>
      <c r="G24" s="101">
        <f t="shared" si="0"/>
        <v>94.66582331857472</v>
      </c>
      <c r="H24" s="102">
        <f t="shared" si="1"/>
        <v>102.28955461897706</v>
      </c>
    </row>
    <row r="25" spans="1:8" ht="16.5">
      <c r="A25" s="69">
        <f t="shared" si="2"/>
        <v>19</v>
      </c>
      <c r="B25" s="72" t="s">
        <v>96</v>
      </c>
      <c r="C25" s="106" t="s">
        <v>93</v>
      </c>
      <c r="D25" s="101">
        <v>259.605848812037</v>
      </c>
      <c r="E25" s="101">
        <v>216.338207343364</v>
      </c>
      <c r="F25" s="101">
        <v>150.355054103638</v>
      </c>
      <c r="G25" s="101">
        <f t="shared" si="0"/>
        <v>83.33333333333327</v>
      </c>
      <c r="H25" s="102">
        <f t="shared" si="1"/>
        <v>143.8848920863309</v>
      </c>
    </row>
    <row r="26" spans="1:8" ht="29.25">
      <c r="A26" s="69">
        <f t="shared" si="2"/>
        <v>20</v>
      </c>
      <c r="B26" s="71" t="s">
        <v>97</v>
      </c>
      <c r="C26" s="106" t="s">
        <v>93</v>
      </c>
      <c r="D26" s="101">
        <v>506.62242001627</v>
      </c>
      <c r="E26" s="101">
        <v>424.099688887006</v>
      </c>
      <c r="F26" s="101">
        <v>620.245794997247</v>
      </c>
      <c r="G26" s="101">
        <f t="shared" si="0"/>
        <v>83.71119637251469</v>
      </c>
      <c r="H26" s="102">
        <f t="shared" si="1"/>
        <v>68.37606837606829</v>
      </c>
    </row>
    <row r="27" spans="1:8" ht="30.75" customHeight="1">
      <c r="A27" s="69">
        <f t="shared" si="2"/>
        <v>21</v>
      </c>
      <c r="B27" s="71" t="s">
        <v>98</v>
      </c>
      <c r="C27" s="106" t="s">
        <v>93</v>
      </c>
      <c r="D27" s="101">
        <v>896.264969417519</v>
      </c>
      <c r="E27" s="101">
        <v>769.362849898319</v>
      </c>
      <c r="F27" s="101">
        <v>856.014297150791</v>
      </c>
      <c r="G27" s="101">
        <f t="shared" si="0"/>
        <v>85.84100418410044</v>
      </c>
      <c r="H27" s="102">
        <f t="shared" si="1"/>
        <v>89.87733644859814</v>
      </c>
    </row>
    <row r="28" spans="1:8" ht="16.5">
      <c r="A28" s="69">
        <f t="shared" si="2"/>
        <v>22</v>
      </c>
      <c r="B28" s="72" t="s">
        <v>99</v>
      </c>
      <c r="C28" s="106" t="s">
        <v>93</v>
      </c>
      <c r="D28" s="101">
        <v>725</v>
      </c>
      <c r="E28" s="101">
        <v>840</v>
      </c>
      <c r="F28" s="101">
        <v>1064</v>
      </c>
      <c r="G28" s="101">
        <f t="shared" si="0"/>
        <v>115.86206896551725</v>
      </c>
      <c r="H28" s="102">
        <f t="shared" si="1"/>
        <v>78.94736842105263</v>
      </c>
    </row>
    <row r="29" spans="1:8" ht="16.5">
      <c r="A29" s="69">
        <f t="shared" si="2"/>
        <v>23</v>
      </c>
      <c r="B29" s="73" t="s">
        <v>100</v>
      </c>
      <c r="C29" s="106" t="s">
        <v>93</v>
      </c>
      <c r="D29" s="101">
        <v>1395</v>
      </c>
      <c r="E29" s="101">
        <v>1290</v>
      </c>
      <c r="F29" s="101">
        <v>1410</v>
      </c>
      <c r="G29" s="101">
        <f t="shared" si="0"/>
        <v>92.47311827956989</v>
      </c>
      <c r="H29" s="102">
        <f t="shared" si="1"/>
        <v>91.48936170212765</v>
      </c>
    </row>
    <row r="30" spans="1:8" ht="16.5">
      <c r="A30" s="69">
        <f t="shared" si="2"/>
        <v>24</v>
      </c>
      <c r="B30" s="74" t="s">
        <v>101</v>
      </c>
      <c r="C30" s="106" t="s">
        <v>93</v>
      </c>
      <c r="D30" s="101">
        <v>1056</v>
      </c>
      <c r="E30" s="101">
        <v>979</v>
      </c>
      <c r="F30" s="101">
        <v>928</v>
      </c>
      <c r="G30" s="101">
        <f t="shared" si="0"/>
        <v>92.70833333333334</v>
      </c>
      <c r="H30" s="102">
        <f t="shared" si="1"/>
        <v>105.49568965517241</v>
      </c>
    </row>
    <row r="31" spans="1:8" ht="16.5" customHeight="1">
      <c r="A31" s="69">
        <f t="shared" si="2"/>
        <v>25</v>
      </c>
      <c r="B31" s="73" t="s">
        <v>102</v>
      </c>
      <c r="C31" s="106" t="s">
        <v>93</v>
      </c>
      <c r="D31" s="101">
        <v>4038</v>
      </c>
      <c r="E31" s="101">
        <v>3750</v>
      </c>
      <c r="F31" s="101">
        <v>3240</v>
      </c>
      <c r="G31" s="101">
        <f t="shared" si="0"/>
        <v>92.86775631500743</v>
      </c>
      <c r="H31" s="102">
        <f t="shared" si="1"/>
        <v>115.74074074074075</v>
      </c>
    </row>
    <row r="32" spans="1:8" ht="16.5">
      <c r="A32" s="69">
        <f t="shared" si="2"/>
        <v>26</v>
      </c>
      <c r="B32" s="74" t="s">
        <v>103</v>
      </c>
      <c r="C32" s="106" t="s">
        <v>93</v>
      </c>
      <c r="D32" s="101">
        <v>116</v>
      </c>
      <c r="E32" s="101">
        <v>104</v>
      </c>
      <c r="F32" s="101">
        <v>101</v>
      </c>
      <c r="G32" s="101">
        <f t="shared" si="0"/>
        <v>89.65517241379311</v>
      </c>
      <c r="H32" s="102">
        <f t="shared" si="1"/>
        <v>102.97029702970298</v>
      </c>
    </row>
    <row r="33" spans="1:8" ht="16.5">
      <c r="A33" s="69">
        <f t="shared" si="2"/>
        <v>27</v>
      </c>
      <c r="B33" s="74" t="s">
        <v>104</v>
      </c>
      <c r="C33" s="106" t="s">
        <v>93</v>
      </c>
      <c r="D33" s="101">
        <v>11</v>
      </c>
      <c r="E33" s="101">
        <v>10</v>
      </c>
      <c r="F33" s="101">
        <v>11</v>
      </c>
      <c r="G33" s="101">
        <f t="shared" si="0"/>
        <v>90.9090909090909</v>
      </c>
      <c r="H33" s="102">
        <f t="shared" si="1"/>
        <v>90.9090909090909</v>
      </c>
    </row>
    <row r="34" spans="1:8" ht="16.5">
      <c r="A34" s="69">
        <f t="shared" si="2"/>
        <v>28</v>
      </c>
      <c r="B34" s="74" t="s">
        <v>105</v>
      </c>
      <c r="C34" s="106" t="s">
        <v>93</v>
      </c>
      <c r="D34" s="101">
        <v>2353</v>
      </c>
      <c r="E34" s="101">
        <v>2292</v>
      </c>
      <c r="F34" s="101">
        <v>2046.85</v>
      </c>
      <c r="G34" s="101">
        <f t="shared" si="0"/>
        <v>97.40756481087973</v>
      </c>
      <c r="H34" s="102">
        <f t="shared" si="1"/>
        <v>111.97694017636857</v>
      </c>
    </row>
    <row r="35" spans="1:8" ht="16.5">
      <c r="A35" s="69">
        <f t="shared" si="2"/>
        <v>29</v>
      </c>
      <c r="B35" s="74" t="s">
        <v>106</v>
      </c>
      <c r="C35" s="108" t="s">
        <v>107</v>
      </c>
      <c r="D35" s="101">
        <v>3256.5</v>
      </c>
      <c r="E35" s="101">
        <v>3190</v>
      </c>
      <c r="F35" s="101">
        <v>3504</v>
      </c>
      <c r="G35" s="101">
        <f t="shared" si="0"/>
        <v>97.95793029325964</v>
      </c>
      <c r="H35" s="102">
        <f t="shared" si="1"/>
        <v>91.03881278538812</v>
      </c>
    </row>
    <row r="36" spans="1:8" ht="16.5">
      <c r="A36" s="69">
        <f t="shared" si="2"/>
        <v>30</v>
      </c>
      <c r="B36" s="74" t="s">
        <v>108</v>
      </c>
      <c r="C36" s="108" t="s">
        <v>107</v>
      </c>
      <c r="D36" s="101">
        <v>1809</v>
      </c>
      <c r="E36" s="101">
        <v>1725</v>
      </c>
      <c r="F36" s="101">
        <v>1679</v>
      </c>
      <c r="G36" s="101">
        <f t="shared" si="0"/>
        <v>95.35655058043118</v>
      </c>
      <c r="H36" s="102">
        <f t="shared" si="1"/>
        <v>102.73972602739727</v>
      </c>
    </row>
    <row r="37" spans="1:8" ht="16.5">
      <c r="A37" s="69">
        <f t="shared" si="2"/>
        <v>31</v>
      </c>
      <c r="B37" s="74" t="s">
        <v>109</v>
      </c>
      <c r="C37" s="108" t="s">
        <v>107</v>
      </c>
      <c r="D37" s="101">
        <v>1250</v>
      </c>
      <c r="E37" s="101">
        <v>1130</v>
      </c>
      <c r="F37" s="101">
        <v>1190</v>
      </c>
      <c r="G37" s="101">
        <f t="shared" si="0"/>
        <v>90.4</v>
      </c>
      <c r="H37" s="102">
        <f t="shared" si="1"/>
        <v>94.9579831932773</v>
      </c>
    </row>
    <row r="38" spans="1:8" ht="16.5">
      <c r="A38" s="69">
        <f t="shared" si="2"/>
        <v>32</v>
      </c>
      <c r="B38" s="74" t="s">
        <v>110</v>
      </c>
      <c r="C38" s="108" t="s">
        <v>79</v>
      </c>
      <c r="D38" s="101">
        <v>1550</v>
      </c>
      <c r="E38" s="101">
        <v>1600</v>
      </c>
      <c r="F38" s="101"/>
      <c r="G38" s="101">
        <f t="shared" si="0"/>
        <v>103.2258064516129</v>
      </c>
      <c r="H38" s="102" t="e">
        <f t="shared" si="1"/>
        <v>#DIV/0!</v>
      </c>
    </row>
    <row r="39" spans="1:8" ht="16.5">
      <c r="A39" s="69">
        <f t="shared" si="2"/>
        <v>33</v>
      </c>
      <c r="B39" s="74" t="s">
        <v>111</v>
      </c>
      <c r="C39" s="108" t="s">
        <v>79</v>
      </c>
      <c r="D39" s="101">
        <v>869</v>
      </c>
      <c r="E39" s="101">
        <v>820</v>
      </c>
      <c r="F39" s="101">
        <v>2205</v>
      </c>
      <c r="G39" s="101">
        <f t="shared" si="0"/>
        <v>94.36133486766398</v>
      </c>
      <c r="H39" s="102">
        <f t="shared" si="1"/>
        <v>37.188208616780045</v>
      </c>
    </row>
    <row r="40" spans="1:8" ht="25.5">
      <c r="A40" s="69">
        <f t="shared" si="2"/>
        <v>34</v>
      </c>
      <c r="B40" s="74" t="s">
        <v>112</v>
      </c>
      <c r="C40" s="108" t="s">
        <v>187</v>
      </c>
      <c r="D40" s="101">
        <v>8500</v>
      </c>
      <c r="E40" s="101">
        <v>8100</v>
      </c>
      <c r="F40" s="101">
        <v>8500</v>
      </c>
      <c r="G40" s="101">
        <f t="shared" si="0"/>
        <v>95.29411764705881</v>
      </c>
      <c r="H40" s="102">
        <f t="shared" si="1"/>
        <v>95.29411764705881</v>
      </c>
    </row>
    <row r="41" spans="1:8" ht="28.5">
      <c r="A41" s="69">
        <f t="shared" si="2"/>
        <v>35</v>
      </c>
      <c r="B41" s="74" t="s">
        <v>113</v>
      </c>
      <c r="C41" s="108" t="s">
        <v>79</v>
      </c>
      <c r="D41" s="101">
        <v>12949</v>
      </c>
      <c r="E41" s="101">
        <v>18761</v>
      </c>
      <c r="F41" s="101">
        <v>13852</v>
      </c>
      <c r="G41" s="101">
        <f t="shared" si="0"/>
        <v>144.88377480886555</v>
      </c>
      <c r="H41" s="102">
        <f t="shared" si="1"/>
        <v>135.43892578689</v>
      </c>
    </row>
    <row r="42" spans="1:8" ht="16.5">
      <c r="A42" s="69">
        <f t="shared" si="2"/>
        <v>36</v>
      </c>
      <c r="B42" s="74" t="s">
        <v>114</v>
      </c>
      <c r="C42" s="108" t="s">
        <v>79</v>
      </c>
      <c r="D42" s="101">
        <v>351.082034158575</v>
      </c>
      <c r="E42" s="101">
        <v>351.082034158575</v>
      </c>
      <c r="F42" s="101">
        <v>176.821448256316</v>
      </c>
      <c r="G42" s="101">
        <f t="shared" si="0"/>
        <v>100</v>
      </c>
      <c r="H42" s="102">
        <f t="shared" si="1"/>
        <v>198.55172413793105</v>
      </c>
    </row>
    <row r="43" spans="1:8" ht="28.5">
      <c r="A43" s="69">
        <f t="shared" si="2"/>
        <v>37</v>
      </c>
      <c r="B43" s="74" t="s">
        <v>115</v>
      </c>
      <c r="C43" s="108" t="s">
        <v>79</v>
      </c>
      <c r="D43" s="101">
        <v>887.7</v>
      </c>
      <c r="E43" s="101">
        <v>890.7</v>
      </c>
      <c r="F43" s="101">
        <v>961</v>
      </c>
      <c r="G43" s="101">
        <f t="shared" si="0"/>
        <v>100.33795201081446</v>
      </c>
      <c r="H43" s="102">
        <f t="shared" si="1"/>
        <v>92.684703433923</v>
      </c>
    </row>
    <row r="44" spans="1:8" ht="28.5">
      <c r="A44" s="69">
        <f t="shared" si="2"/>
        <v>38</v>
      </c>
      <c r="B44" s="74" t="s">
        <v>116</v>
      </c>
      <c r="C44" s="108" t="s">
        <v>79</v>
      </c>
      <c r="D44" s="101">
        <v>841.5</v>
      </c>
      <c r="E44" s="101">
        <v>773.5</v>
      </c>
      <c r="F44" s="101">
        <v>584</v>
      </c>
      <c r="G44" s="101">
        <f t="shared" si="0"/>
        <v>91.91919191919192</v>
      </c>
      <c r="H44" s="102">
        <f t="shared" si="1"/>
        <v>132.4486301369863</v>
      </c>
    </row>
    <row r="45" spans="1:8" ht="16.5">
      <c r="A45" s="69">
        <f t="shared" si="2"/>
        <v>39</v>
      </c>
      <c r="B45" s="74" t="s">
        <v>117</v>
      </c>
      <c r="C45" s="108" t="s">
        <v>79</v>
      </c>
      <c r="D45" s="101">
        <v>7497</v>
      </c>
      <c r="E45" s="101">
        <v>6831</v>
      </c>
      <c r="F45" s="101">
        <v>3990.54</v>
      </c>
      <c r="G45" s="101">
        <f t="shared" si="0"/>
        <v>91.11644657863145</v>
      </c>
      <c r="H45" s="102">
        <f t="shared" si="1"/>
        <v>171.1798403223624</v>
      </c>
    </row>
    <row r="46" spans="1:8" ht="16.5">
      <c r="A46" s="69">
        <f t="shared" si="2"/>
        <v>40</v>
      </c>
      <c r="B46" s="74" t="s">
        <v>118</v>
      </c>
      <c r="C46" s="108" t="s">
        <v>79</v>
      </c>
      <c r="D46" s="101">
        <v>1517.73</v>
      </c>
      <c r="E46" s="101">
        <v>1278</v>
      </c>
      <c r="F46" s="101">
        <v>1362.7</v>
      </c>
      <c r="G46" s="101">
        <f t="shared" si="0"/>
        <v>84.20470044078986</v>
      </c>
      <c r="H46" s="102">
        <f t="shared" si="1"/>
        <v>93.784398620386</v>
      </c>
    </row>
    <row r="47" spans="1:8" ht="28.5">
      <c r="A47" s="69">
        <f t="shared" si="2"/>
        <v>41</v>
      </c>
      <c r="B47" s="74" t="s">
        <v>119</v>
      </c>
      <c r="C47" s="108" t="s">
        <v>79</v>
      </c>
      <c r="D47" s="101">
        <v>580</v>
      </c>
      <c r="E47" s="101">
        <v>520</v>
      </c>
      <c r="F47" s="101">
        <v>670</v>
      </c>
      <c r="G47" s="101">
        <f t="shared" si="0"/>
        <v>89.65517241379311</v>
      </c>
      <c r="H47" s="102">
        <f t="shared" si="1"/>
        <v>77.61194029850746</v>
      </c>
    </row>
    <row r="48" spans="1:8" ht="16.5">
      <c r="A48" s="69">
        <f t="shared" si="2"/>
        <v>42</v>
      </c>
      <c r="B48" s="74" t="s">
        <v>120</v>
      </c>
      <c r="C48" s="108" t="s">
        <v>121</v>
      </c>
      <c r="D48" s="101">
        <v>108893</v>
      </c>
      <c r="E48" s="101">
        <v>50000</v>
      </c>
      <c r="F48" s="101">
        <v>68321</v>
      </c>
      <c r="G48" s="101">
        <f t="shared" si="0"/>
        <v>45.91663375974581</v>
      </c>
      <c r="H48" s="102">
        <f t="shared" si="1"/>
        <v>73.18394051609314</v>
      </c>
    </row>
    <row r="49" spans="1:8" ht="28.5">
      <c r="A49" s="69">
        <f t="shared" si="2"/>
        <v>43</v>
      </c>
      <c r="B49" s="74" t="s">
        <v>122</v>
      </c>
      <c r="C49" s="108" t="s">
        <v>121</v>
      </c>
      <c r="D49" s="101">
        <v>343956.950413463</v>
      </c>
      <c r="E49" s="101">
        <v>349687.057293397</v>
      </c>
      <c r="F49" s="101">
        <v>217142.986236545</v>
      </c>
      <c r="G49" s="101">
        <f t="shared" si="0"/>
        <v>101.66593722645989</v>
      </c>
      <c r="H49" s="102">
        <f t="shared" si="1"/>
        <v>161.03999643463732</v>
      </c>
    </row>
    <row r="50" spans="1:8" ht="16.5">
      <c r="A50" s="69">
        <f t="shared" si="2"/>
        <v>44</v>
      </c>
      <c r="B50" s="74" t="s">
        <v>123</v>
      </c>
      <c r="C50" s="108" t="s">
        <v>79</v>
      </c>
      <c r="D50" s="101">
        <v>10477.2833081794</v>
      </c>
      <c r="E50" s="101">
        <v>10003.1347223405</v>
      </c>
      <c r="F50" s="101">
        <v>8945.80338218909</v>
      </c>
      <c r="G50" s="101">
        <f t="shared" si="0"/>
        <v>95.47450830628257</v>
      </c>
      <c r="H50" s="102">
        <f t="shared" si="1"/>
        <v>111.81930001118216</v>
      </c>
    </row>
    <row r="51" spans="1:8" ht="28.5">
      <c r="A51" s="69">
        <f t="shared" si="2"/>
        <v>45</v>
      </c>
      <c r="B51" s="74" t="s">
        <v>124</v>
      </c>
      <c r="C51" s="108" t="s">
        <v>79</v>
      </c>
      <c r="D51" s="101">
        <v>997</v>
      </c>
      <c r="E51" s="101">
        <v>950</v>
      </c>
      <c r="F51" s="101">
        <v>659</v>
      </c>
      <c r="G51" s="101">
        <f t="shared" si="0"/>
        <v>95.28585757271816</v>
      </c>
      <c r="H51" s="102">
        <f t="shared" si="1"/>
        <v>144.15781487101668</v>
      </c>
    </row>
    <row r="52" spans="1:8" ht="28.5">
      <c r="A52" s="69">
        <f t="shared" si="2"/>
        <v>46</v>
      </c>
      <c r="B52" s="74" t="s">
        <v>125</v>
      </c>
      <c r="C52" s="108" t="s">
        <v>79</v>
      </c>
      <c r="D52" s="101">
        <v>3357</v>
      </c>
      <c r="E52" s="101">
        <v>2420</v>
      </c>
      <c r="F52" s="101">
        <v>1665</v>
      </c>
      <c r="G52" s="101">
        <f t="shared" si="0"/>
        <v>72.08817396484957</v>
      </c>
      <c r="H52" s="102">
        <f t="shared" si="1"/>
        <v>145.34534534534535</v>
      </c>
    </row>
    <row r="53" spans="1:8" ht="28.5">
      <c r="A53" s="69">
        <f t="shared" si="2"/>
        <v>47</v>
      </c>
      <c r="B53" s="74" t="s">
        <v>126</v>
      </c>
      <c r="C53" s="108" t="s">
        <v>79</v>
      </c>
      <c r="D53" s="101">
        <v>422.535213648086</v>
      </c>
      <c r="E53" s="101">
        <v>309.859156675263</v>
      </c>
      <c r="F53" s="101">
        <v>591.54929910732</v>
      </c>
      <c r="G53" s="101">
        <f t="shared" si="0"/>
        <v>73.33333333333331</v>
      </c>
      <c r="H53" s="102">
        <f t="shared" si="1"/>
        <v>52.38095238095241</v>
      </c>
    </row>
    <row r="54" spans="1:8" ht="16.5">
      <c r="A54" s="69">
        <f t="shared" si="2"/>
        <v>48</v>
      </c>
      <c r="B54" s="74" t="s">
        <v>127</v>
      </c>
      <c r="C54" s="108" t="s">
        <v>79</v>
      </c>
      <c r="D54" s="101">
        <v>276.5</v>
      </c>
      <c r="E54" s="101">
        <v>218.1</v>
      </c>
      <c r="F54" s="101">
        <v>162</v>
      </c>
      <c r="G54" s="101">
        <f t="shared" si="0"/>
        <v>78.87884267631104</v>
      </c>
      <c r="H54" s="102">
        <f t="shared" si="1"/>
        <v>134.62962962962962</v>
      </c>
    </row>
    <row r="55" spans="1:8" ht="16.5">
      <c r="A55" s="69">
        <f t="shared" si="2"/>
        <v>49</v>
      </c>
      <c r="B55" s="74" t="s">
        <v>128</v>
      </c>
      <c r="C55" s="108" t="s">
        <v>79</v>
      </c>
      <c r="D55" s="101">
        <v>6387</v>
      </c>
      <c r="E55" s="101">
        <v>6099</v>
      </c>
      <c r="F55" s="101">
        <v>5410</v>
      </c>
      <c r="G55" s="101">
        <f t="shared" si="0"/>
        <v>95.4908407703147</v>
      </c>
      <c r="H55" s="102">
        <f t="shared" si="1"/>
        <v>112.73567467652495</v>
      </c>
    </row>
    <row r="56" spans="1:8" ht="16.5">
      <c r="A56" s="69">
        <f t="shared" si="2"/>
        <v>50</v>
      </c>
      <c r="B56" s="74" t="s">
        <v>129</v>
      </c>
      <c r="C56" s="108" t="s">
        <v>79</v>
      </c>
      <c r="D56" s="101">
        <v>823</v>
      </c>
      <c r="E56" s="101">
        <v>1000</v>
      </c>
      <c r="F56" s="101">
        <v>1563</v>
      </c>
      <c r="G56" s="101">
        <f t="shared" si="0"/>
        <v>121.50668286755773</v>
      </c>
      <c r="H56" s="102">
        <f t="shared" si="1"/>
        <v>63.97952655150352</v>
      </c>
    </row>
    <row r="57" spans="1:8" ht="16.5">
      <c r="A57" s="69">
        <f t="shared" si="2"/>
        <v>51</v>
      </c>
      <c r="B57" s="74" t="s">
        <v>130</v>
      </c>
      <c r="C57" s="108" t="s">
        <v>79</v>
      </c>
      <c r="D57" s="101">
        <v>2671.05971421097</v>
      </c>
      <c r="E57" s="101">
        <v>2801.06262055595</v>
      </c>
      <c r="F57" s="101">
        <v>1449.73241021776</v>
      </c>
      <c r="G57" s="101">
        <f t="shared" si="0"/>
        <v>104.86709097716233</v>
      </c>
      <c r="H57" s="102">
        <f t="shared" si="1"/>
        <v>193.2123887700911</v>
      </c>
    </row>
    <row r="58" spans="1:8" ht="16.5">
      <c r="A58" s="69">
        <f t="shared" si="2"/>
        <v>52</v>
      </c>
      <c r="B58" s="74" t="s">
        <v>131</v>
      </c>
      <c r="C58" s="108" t="s">
        <v>79</v>
      </c>
      <c r="D58" s="101">
        <v>4232</v>
      </c>
      <c r="E58" s="101">
        <v>5035</v>
      </c>
      <c r="F58" s="101">
        <v>4710</v>
      </c>
      <c r="G58" s="101">
        <f t="shared" si="0"/>
        <v>118.97448015122873</v>
      </c>
      <c r="H58" s="102">
        <f t="shared" si="1"/>
        <v>106.90021231422506</v>
      </c>
    </row>
    <row r="59" spans="1:8" ht="16.5">
      <c r="A59" s="69">
        <f t="shared" si="2"/>
        <v>53</v>
      </c>
      <c r="B59" s="74" t="s">
        <v>132</v>
      </c>
      <c r="C59" s="108" t="s">
        <v>79</v>
      </c>
      <c r="D59" s="101">
        <v>1999.99691264844</v>
      </c>
      <c r="E59" s="101">
        <v>2060.91635883831</v>
      </c>
      <c r="F59" s="101">
        <v>2431.03073002957</v>
      </c>
      <c r="G59" s="101">
        <f t="shared" si="0"/>
        <v>103.04597701149443</v>
      </c>
      <c r="H59" s="102">
        <f t="shared" si="1"/>
        <v>84.77541371158405</v>
      </c>
    </row>
    <row r="60" spans="1:8" ht="28.5">
      <c r="A60" s="69">
        <f t="shared" si="2"/>
        <v>54</v>
      </c>
      <c r="B60" s="74" t="s">
        <v>133</v>
      </c>
      <c r="C60" s="106" t="s">
        <v>185</v>
      </c>
      <c r="D60" s="101">
        <v>834.209236770554</v>
      </c>
      <c r="E60" s="101">
        <v>928.118756114607</v>
      </c>
      <c r="F60" s="101">
        <v>1204.96889755747</v>
      </c>
      <c r="G60" s="101">
        <f t="shared" si="0"/>
        <v>111.2573099415204</v>
      </c>
      <c r="H60" s="102">
        <f t="shared" si="1"/>
        <v>77.02429149797545</v>
      </c>
    </row>
    <row r="61" spans="1:8" ht="25.5">
      <c r="A61" s="69">
        <f t="shared" si="2"/>
        <v>55</v>
      </c>
      <c r="B61" s="74" t="s">
        <v>134</v>
      </c>
      <c r="C61" s="108" t="s">
        <v>135</v>
      </c>
      <c r="D61" s="101">
        <v>744.008106942279</v>
      </c>
      <c r="E61" s="101">
        <v>674.360988461798</v>
      </c>
      <c r="F61" s="101">
        <v>5537.4986741068</v>
      </c>
      <c r="G61" s="101">
        <f t="shared" si="0"/>
        <v>90.63893016344721</v>
      </c>
      <c r="H61" s="102">
        <f t="shared" si="1"/>
        <v>12.178079456977436</v>
      </c>
    </row>
    <row r="62" spans="1:8" ht="28.5">
      <c r="A62" s="69">
        <f t="shared" si="2"/>
        <v>56</v>
      </c>
      <c r="B62" s="74" t="s">
        <v>136</v>
      </c>
      <c r="C62" s="108" t="s">
        <v>135</v>
      </c>
      <c r="D62" s="101">
        <v>43681.0428413531</v>
      </c>
      <c r="E62" s="101">
        <v>39897.8916892917</v>
      </c>
      <c r="F62" s="101">
        <v>19942.6350079145</v>
      </c>
      <c r="G62" s="101">
        <f t="shared" si="0"/>
        <v>91.33914644437044</v>
      </c>
      <c r="H62" s="102">
        <f t="shared" si="1"/>
        <v>200.0632898985399</v>
      </c>
    </row>
    <row r="63" spans="1:8" ht="16.5">
      <c r="A63" s="69">
        <f t="shared" si="2"/>
        <v>57</v>
      </c>
      <c r="B63" s="74" t="s">
        <v>137</v>
      </c>
      <c r="C63" s="108" t="s">
        <v>93</v>
      </c>
      <c r="D63" s="101">
        <v>8.83719344675641</v>
      </c>
      <c r="E63" s="101">
        <v>6.9767316684919</v>
      </c>
      <c r="F63" s="101">
        <v>7.3255682519165</v>
      </c>
      <c r="G63" s="101">
        <f t="shared" si="0"/>
        <v>78.9473684210526</v>
      </c>
      <c r="H63" s="102">
        <f t="shared" si="1"/>
        <v>95.23809523809518</v>
      </c>
    </row>
    <row r="64" spans="1:8" ht="28.5">
      <c r="A64" s="69">
        <f t="shared" si="2"/>
        <v>58</v>
      </c>
      <c r="B64" s="74" t="s">
        <v>138</v>
      </c>
      <c r="C64" s="108" t="s">
        <v>79</v>
      </c>
      <c r="D64" s="101">
        <v>6599.62263601827</v>
      </c>
      <c r="E64" s="101">
        <v>5851.43868152575</v>
      </c>
      <c r="F64" s="101">
        <v>10478.5763466092</v>
      </c>
      <c r="G64" s="101">
        <f t="shared" si="0"/>
        <v>88.66323128220678</v>
      </c>
      <c r="H64" s="102">
        <f t="shared" si="1"/>
        <v>55.84192439862537</v>
      </c>
    </row>
    <row r="65" spans="1:8" ht="16.5">
      <c r="A65" s="69">
        <f t="shared" si="2"/>
        <v>59</v>
      </c>
      <c r="B65" s="74" t="s">
        <v>139</v>
      </c>
      <c r="C65" s="108" t="s">
        <v>184</v>
      </c>
      <c r="D65" s="101">
        <v>9249</v>
      </c>
      <c r="E65" s="101">
        <v>9000</v>
      </c>
      <c r="F65" s="101">
        <v>7489</v>
      </c>
      <c r="G65" s="101">
        <f t="shared" si="0"/>
        <v>97.30781706130392</v>
      </c>
      <c r="H65" s="102">
        <f t="shared" si="1"/>
        <v>120.17625851248496</v>
      </c>
    </row>
    <row r="66" spans="1:8" ht="28.5">
      <c r="A66" s="69">
        <f t="shared" si="2"/>
        <v>60</v>
      </c>
      <c r="B66" s="74" t="s">
        <v>140</v>
      </c>
      <c r="C66" s="108" t="s">
        <v>79</v>
      </c>
      <c r="D66" s="101">
        <v>65405.6681041436</v>
      </c>
      <c r="E66" s="101">
        <v>69010.8085307248</v>
      </c>
      <c r="F66" s="101">
        <v>56182.2978886931</v>
      </c>
      <c r="G66" s="101">
        <f t="shared" si="0"/>
        <v>105.5119694226513</v>
      </c>
      <c r="H66" s="102">
        <f t="shared" si="1"/>
        <v>122.8337236533956</v>
      </c>
    </row>
    <row r="67" spans="1:8" ht="28.5">
      <c r="A67" s="69">
        <f t="shared" si="2"/>
        <v>61</v>
      </c>
      <c r="B67" s="74" t="s">
        <v>141</v>
      </c>
      <c r="C67" s="108" t="s">
        <v>93</v>
      </c>
      <c r="D67" s="101">
        <v>1.3</v>
      </c>
      <c r="E67" s="101">
        <v>1.2</v>
      </c>
      <c r="F67" s="101">
        <v>1.8</v>
      </c>
      <c r="G67" s="101">
        <f t="shared" si="0"/>
        <v>92.3076923076923</v>
      </c>
      <c r="H67" s="102">
        <f t="shared" si="1"/>
        <v>66.66666666666666</v>
      </c>
    </row>
    <row r="68" spans="1:8" ht="16.5">
      <c r="A68" s="69">
        <f t="shared" si="2"/>
        <v>62</v>
      </c>
      <c r="B68" s="74" t="s">
        <v>142</v>
      </c>
      <c r="C68" s="108" t="s">
        <v>79</v>
      </c>
      <c r="D68" s="101">
        <v>8889.5</v>
      </c>
      <c r="E68" s="101">
        <v>6353.8</v>
      </c>
      <c r="F68" s="101">
        <v>6231.4</v>
      </c>
      <c r="G68" s="101">
        <f t="shared" si="0"/>
        <v>71.47533607064514</v>
      </c>
      <c r="H68" s="102">
        <f t="shared" si="1"/>
        <v>101.96424559489041</v>
      </c>
    </row>
    <row r="69" spans="1:8" ht="28.5">
      <c r="A69" s="69">
        <f t="shared" si="2"/>
        <v>63</v>
      </c>
      <c r="B69" s="74" t="s">
        <v>143</v>
      </c>
      <c r="C69" s="108" t="s">
        <v>79</v>
      </c>
      <c r="D69" s="101">
        <v>90</v>
      </c>
      <c r="E69" s="101">
        <v>65</v>
      </c>
      <c r="F69" s="101">
        <v>70</v>
      </c>
      <c r="G69" s="101">
        <f t="shared" si="0"/>
        <v>72.22222222222221</v>
      </c>
      <c r="H69" s="102">
        <f t="shared" si="1"/>
        <v>92.85714285714286</v>
      </c>
    </row>
    <row r="70" spans="1:8" ht="16.5">
      <c r="A70" s="69">
        <f t="shared" si="2"/>
        <v>64</v>
      </c>
      <c r="B70" s="74" t="s">
        <v>144</v>
      </c>
      <c r="C70" s="108" t="s">
        <v>79</v>
      </c>
      <c r="D70" s="101">
        <v>16276.7758588875</v>
      </c>
      <c r="E70" s="101">
        <v>15737.9895499749</v>
      </c>
      <c r="F70" s="101">
        <v>15165.0965970425</v>
      </c>
      <c r="G70" s="101">
        <f t="shared" si="0"/>
        <v>96.68984623500599</v>
      </c>
      <c r="H70" s="102">
        <f t="shared" si="1"/>
        <v>103.77770724549242</v>
      </c>
    </row>
    <row r="71" spans="1:8" ht="36" customHeight="1">
      <c r="A71" s="69">
        <f t="shared" si="2"/>
        <v>65</v>
      </c>
      <c r="B71" s="74" t="s">
        <v>145</v>
      </c>
      <c r="C71" s="108" t="s">
        <v>79</v>
      </c>
      <c r="D71" s="101">
        <v>53.424680001886</v>
      </c>
      <c r="E71" s="101">
        <v>57.3972844122826</v>
      </c>
      <c r="F71" s="101">
        <v>57.6575584943431</v>
      </c>
      <c r="G71" s="101">
        <f t="shared" si="0"/>
        <v>107.43589743589735</v>
      </c>
      <c r="H71" s="102">
        <f t="shared" si="1"/>
        <v>99.54858636255638</v>
      </c>
    </row>
    <row r="72" spans="1:8" ht="16.5">
      <c r="A72" s="69">
        <f t="shared" si="2"/>
        <v>66</v>
      </c>
      <c r="B72" s="74" t="s">
        <v>146</v>
      </c>
      <c r="C72" s="108" t="s">
        <v>147</v>
      </c>
      <c r="D72" s="101">
        <v>106194.769158547</v>
      </c>
      <c r="E72" s="101">
        <v>62482.629196222</v>
      </c>
      <c r="F72" s="101">
        <v>58308.5876190987</v>
      </c>
      <c r="G72" s="101">
        <f aca="true" t="shared" si="3" ref="G72:G100">E72/D72*100</f>
        <v>58.83776544863193</v>
      </c>
      <c r="H72" s="102">
        <f aca="true" t="shared" si="4" ref="H72:H100">E72/F72*100</f>
        <v>107.1585365853659</v>
      </c>
    </row>
    <row r="73" spans="1:8" ht="16.5">
      <c r="A73" s="69">
        <f aca="true" t="shared" si="5" ref="A73:A100">A72+1</f>
        <v>67</v>
      </c>
      <c r="B73" s="74" t="s">
        <v>148</v>
      </c>
      <c r="C73" s="108" t="s">
        <v>79</v>
      </c>
      <c r="D73" s="101">
        <v>333</v>
      </c>
      <c r="E73" s="101">
        <v>320</v>
      </c>
      <c r="F73" s="101">
        <v>463.5</v>
      </c>
      <c r="G73" s="101">
        <f t="shared" si="3"/>
        <v>96.09609609609609</v>
      </c>
      <c r="H73" s="102">
        <f t="shared" si="4"/>
        <v>69.03991370010787</v>
      </c>
    </row>
    <row r="74" spans="1:8" ht="42.75">
      <c r="A74" s="69">
        <f t="shared" si="5"/>
        <v>68</v>
      </c>
      <c r="B74" s="74" t="s">
        <v>149</v>
      </c>
      <c r="C74" s="108" t="s">
        <v>79</v>
      </c>
      <c r="D74" s="101">
        <v>148.872222185004</v>
      </c>
      <c r="E74" s="101">
        <v>155.222222183417</v>
      </c>
      <c r="F74" s="101">
        <v>140.781851816656</v>
      </c>
      <c r="G74" s="101">
        <f t="shared" si="3"/>
        <v>104.26540284360222</v>
      </c>
      <c r="H74" s="102">
        <f t="shared" si="4"/>
        <v>110.25726695623175</v>
      </c>
    </row>
    <row r="75" spans="1:8" ht="28.5">
      <c r="A75" s="69">
        <f t="shared" si="5"/>
        <v>69</v>
      </c>
      <c r="B75" s="74" t="s">
        <v>150</v>
      </c>
      <c r="C75" s="108" t="s">
        <v>79</v>
      </c>
      <c r="D75" s="101">
        <v>256.2</v>
      </c>
      <c r="E75" s="101">
        <v>226</v>
      </c>
      <c r="F75" s="101">
        <v>243.5</v>
      </c>
      <c r="G75" s="101">
        <f t="shared" si="3"/>
        <v>88.21233411397347</v>
      </c>
      <c r="H75" s="102">
        <f t="shared" si="4"/>
        <v>92.81314168377823</v>
      </c>
    </row>
    <row r="76" spans="1:8" ht="42.75">
      <c r="A76" s="69">
        <f t="shared" si="5"/>
        <v>70</v>
      </c>
      <c r="B76" s="74" t="s">
        <v>151</v>
      </c>
      <c r="C76" s="108" t="s">
        <v>79</v>
      </c>
      <c r="D76" s="101">
        <v>7462.50575679016</v>
      </c>
      <c r="E76" s="101">
        <v>6803.57667704487</v>
      </c>
      <c r="F76" s="101">
        <v>7244.05320731724</v>
      </c>
      <c r="G76" s="101">
        <f t="shared" si="3"/>
        <v>91.17013639626705</v>
      </c>
      <c r="H76" s="102">
        <f t="shared" si="4"/>
        <v>93.91947411668038</v>
      </c>
    </row>
    <row r="77" spans="1:8" ht="28.5">
      <c r="A77" s="69">
        <f t="shared" si="5"/>
        <v>71</v>
      </c>
      <c r="B77" s="74" t="s">
        <v>152</v>
      </c>
      <c r="C77" s="108" t="s">
        <v>79</v>
      </c>
      <c r="D77" s="101">
        <v>3002.46556620452</v>
      </c>
      <c r="E77" s="101">
        <v>3086.41608368063</v>
      </c>
      <c r="F77" s="101">
        <v>2316.04662919395</v>
      </c>
      <c r="G77" s="101">
        <f t="shared" si="3"/>
        <v>102.79605263157883</v>
      </c>
      <c r="H77" s="102">
        <f t="shared" si="4"/>
        <v>133.26226012793146</v>
      </c>
    </row>
    <row r="78" spans="1:8" ht="28.5">
      <c r="A78" s="69">
        <f t="shared" si="5"/>
        <v>72</v>
      </c>
      <c r="B78" s="74" t="s">
        <v>153</v>
      </c>
      <c r="C78" s="108" t="s">
        <v>79</v>
      </c>
      <c r="D78" s="101">
        <v>394.443834700017</v>
      </c>
      <c r="E78" s="101">
        <v>343.055025249662</v>
      </c>
      <c r="F78" s="101">
        <v>820.832064463767</v>
      </c>
      <c r="G78" s="101">
        <f t="shared" si="3"/>
        <v>86.9718309859153</v>
      </c>
      <c r="H78" s="102">
        <f t="shared" si="4"/>
        <v>41.793570219966114</v>
      </c>
    </row>
    <row r="79" spans="1:8" ht="28.5">
      <c r="A79" s="69">
        <f t="shared" si="5"/>
        <v>73</v>
      </c>
      <c r="B79" s="74" t="s">
        <v>154</v>
      </c>
      <c r="C79" s="109" t="s">
        <v>183</v>
      </c>
      <c r="D79" s="101">
        <v>40594626</v>
      </c>
      <c r="E79" s="101">
        <v>40000000</v>
      </c>
      <c r="F79" s="101">
        <v>29162518</v>
      </c>
      <c r="G79" s="101">
        <f t="shared" si="3"/>
        <v>98.53521005465107</v>
      </c>
      <c r="H79" s="102">
        <f t="shared" si="4"/>
        <v>137.162367117956</v>
      </c>
    </row>
    <row r="80" spans="1:8" ht="28.5">
      <c r="A80" s="69">
        <f t="shared" si="5"/>
        <v>74</v>
      </c>
      <c r="B80" s="74" t="s">
        <v>155</v>
      </c>
      <c r="C80" s="109" t="s">
        <v>183</v>
      </c>
      <c r="D80" s="101">
        <v>1515.09995675979</v>
      </c>
      <c r="E80" s="101">
        <v>1182.65400627728</v>
      </c>
      <c r="F80" s="101">
        <v>1077.07995443487</v>
      </c>
      <c r="G80" s="101">
        <f t="shared" si="3"/>
        <v>78.05782060785727</v>
      </c>
      <c r="H80" s="102">
        <f t="shared" si="4"/>
        <v>109.80187695516099</v>
      </c>
    </row>
    <row r="81" spans="1:8" ht="30">
      <c r="A81" s="69">
        <f t="shared" si="5"/>
        <v>75</v>
      </c>
      <c r="B81" s="73" t="s">
        <v>156</v>
      </c>
      <c r="C81" s="108" t="s">
        <v>157</v>
      </c>
      <c r="D81" s="101">
        <v>40.4615392085207</v>
      </c>
      <c r="E81" s="101">
        <v>32.6153852175148</v>
      </c>
      <c r="F81" s="101">
        <v>41.5384623053255</v>
      </c>
      <c r="G81" s="101">
        <f t="shared" si="3"/>
        <v>80.60836501901144</v>
      </c>
      <c r="H81" s="102">
        <f t="shared" si="4"/>
        <v>78.51851851851842</v>
      </c>
    </row>
    <row r="82" spans="1:8" ht="25.5">
      <c r="A82" s="69">
        <f t="shared" si="5"/>
        <v>76</v>
      </c>
      <c r="B82" s="74" t="s">
        <v>158</v>
      </c>
      <c r="C82" s="108" t="s">
        <v>157</v>
      </c>
      <c r="D82" s="101">
        <v>567.565022728722</v>
      </c>
      <c r="E82" s="101">
        <v>574.321749189779</v>
      </c>
      <c r="F82" s="101">
        <v>495.943722241527</v>
      </c>
      <c r="G82" s="101">
        <f t="shared" si="3"/>
        <v>101.19047619047632</v>
      </c>
      <c r="H82" s="102">
        <f t="shared" si="4"/>
        <v>115.8038147138964</v>
      </c>
    </row>
    <row r="83" spans="1:8" ht="16.5">
      <c r="A83" s="69">
        <f t="shared" si="5"/>
        <v>77</v>
      </c>
      <c r="B83" s="74" t="s">
        <v>159</v>
      </c>
      <c r="C83" s="108" t="s">
        <v>79</v>
      </c>
      <c r="D83" s="101">
        <v>3752.05350957072</v>
      </c>
      <c r="E83" s="101">
        <v>3452.05361231041</v>
      </c>
      <c r="F83" s="101">
        <v>4021.91643085054</v>
      </c>
      <c r="G83" s="101">
        <f t="shared" si="3"/>
        <v>92.00438116100764</v>
      </c>
      <c r="H83" s="102">
        <f t="shared" si="4"/>
        <v>85.83106267029974</v>
      </c>
    </row>
    <row r="84" spans="1:8" ht="16.5">
      <c r="A84" s="69">
        <f t="shared" si="5"/>
        <v>78</v>
      </c>
      <c r="B84" s="74" t="s">
        <v>160</v>
      </c>
      <c r="C84" s="108" t="s">
        <v>79</v>
      </c>
      <c r="D84" s="101">
        <v>240</v>
      </c>
      <c r="E84" s="101">
        <v>210</v>
      </c>
      <c r="F84" s="101">
        <v>265</v>
      </c>
      <c r="G84" s="101">
        <f t="shared" si="3"/>
        <v>87.5</v>
      </c>
      <c r="H84" s="102">
        <f t="shared" si="4"/>
        <v>79.24528301886792</v>
      </c>
    </row>
    <row r="85" spans="1:8" ht="16.5">
      <c r="A85" s="69">
        <f t="shared" si="5"/>
        <v>79</v>
      </c>
      <c r="B85" s="74" t="s">
        <v>161</v>
      </c>
      <c r="C85" s="108" t="s">
        <v>93</v>
      </c>
      <c r="D85" s="101">
        <v>4785</v>
      </c>
      <c r="E85" s="101">
        <v>5000</v>
      </c>
      <c r="F85" s="101">
        <v>4455.91</v>
      </c>
      <c r="G85" s="101">
        <f t="shared" si="3"/>
        <v>104.4932079414838</v>
      </c>
      <c r="H85" s="102">
        <f t="shared" si="4"/>
        <v>112.21052489839339</v>
      </c>
    </row>
    <row r="86" spans="1:8" ht="28.5">
      <c r="A86" s="69">
        <f t="shared" si="5"/>
        <v>80</v>
      </c>
      <c r="B86" s="74" t="s">
        <v>162</v>
      </c>
      <c r="C86" s="108" t="s">
        <v>147</v>
      </c>
      <c r="D86" s="101">
        <v>61115.8523265134</v>
      </c>
      <c r="E86" s="101">
        <v>55157.9514624406</v>
      </c>
      <c r="F86" s="101">
        <v>65366.3830136381</v>
      </c>
      <c r="G86" s="101">
        <f t="shared" si="3"/>
        <v>90.25146400275574</v>
      </c>
      <c r="H86" s="102">
        <f t="shared" si="4"/>
        <v>84.382749847016</v>
      </c>
    </row>
    <row r="87" spans="1:8" ht="28.5">
      <c r="A87" s="69">
        <f t="shared" si="5"/>
        <v>81</v>
      </c>
      <c r="B87" s="74" t="s">
        <v>163</v>
      </c>
      <c r="C87" s="109" t="s">
        <v>183</v>
      </c>
      <c r="D87" s="101">
        <v>213.821389314593</v>
      </c>
      <c r="E87" s="101">
        <v>195.428151524091</v>
      </c>
      <c r="F87" s="101">
        <v>282.796031028978</v>
      </c>
      <c r="G87" s="101">
        <f t="shared" si="3"/>
        <v>91.39784946236588</v>
      </c>
      <c r="H87" s="102">
        <f t="shared" si="4"/>
        <v>69.10569105691074</v>
      </c>
    </row>
    <row r="88" spans="1:8" ht="28.5">
      <c r="A88" s="69">
        <f t="shared" si="5"/>
        <v>82</v>
      </c>
      <c r="B88" s="74" t="s">
        <v>164</v>
      </c>
      <c r="C88" s="108" t="s">
        <v>165</v>
      </c>
      <c r="D88" s="101">
        <v>26649.5027093195</v>
      </c>
      <c r="E88" s="101">
        <v>24990.6302047535</v>
      </c>
      <c r="F88" s="101">
        <v>35446.6196035912</v>
      </c>
      <c r="G88" s="101">
        <f t="shared" si="3"/>
        <v>93.77522153917761</v>
      </c>
      <c r="H88" s="102">
        <f t="shared" si="4"/>
        <v>70.50215361642447</v>
      </c>
    </row>
    <row r="89" spans="1:8" ht="28.5">
      <c r="A89" s="69">
        <f t="shared" si="5"/>
        <v>83</v>
      </c>
      <c r="B89" s="74" t="s">
        <v>166</v>
      </c>
      <c r="C89" s="108" t="s">
        <v>147</v>
      </c>
      <c r="D89" s="101">
        <v>438382</v>
      </c>
      <c r="E89" s="101">
        <v>328692</v>
      </c>
      <c r="F89" s="101">
        <v>675140</v>
      </c>
      <c r="G89" s="101">
        <f t="shared" si="3"/>
        <v>74.9784434579887</v>
      </c>
      <c r="H89" s="102">
        <f t="shared" si="4"/>
        <v>48.6850134786859</v>
      </c>
    </row>
    <row r="90" spans="1:8" ht="16.5">
      <c r="A90" s="69">
        <f t="shared" si="5"/>
        <v>84</v>
      </c>
      <c r="B90" s="74" t="s">
        <v>167</v>
      </c>
      <c r="C90" s="108" t="s">
        <v>147</v>
      </c>
      <c r="D90" s="101">
        <v>285912.963620108</v>
      </c>
      <c r="E90" s="101">
        <v>298701.274262104</v>
      </c>
      <c r="F90" s="101">
        <v>463892.169837394</v>
      </c>
      <c r="G90" s="101">
        <f t="shared" si="3"/>
        <v>104.4727984628874</v>
      </c>
      <c r="H90" s="102">
        <f t="shared" si="4"/>
        <v>64.39023843985261</v>
      </c>
    </row>
    <row r="91" spans="1:8" ht="16.5">
      <c r="A91" s="69">
        <f t="shared" si="5"/>
        <v>85</v>
      </c>
      <c r="B91" s="74" t="s">
        <v>168</v>
      </c>
      <c r="C91" s="108" t="s">
        <v>93</v>
      </c>
      <c r="D91" s="101">
        <v>18.9285590348721</v>
      </c>
      <c r="E91" s="101">
        <v>29.7618852749561</v>
      </c>
      <c r="F91" s="101">
        <v>40.7142590561399</v>
      </c>
      <c r="G91" s="101">
        <f t="shared" si="3"/>
        <v>157.23270440251554</v>
      </c>
      <c r="H91" s="102">
        <f t="shared" si="4"/>
        <v>73.09941520467844</v>
      </c>
    </row>
    <row r="92" spans="1:8" ht="16.5">
      <c r="A92" s="69">
        <f t="shared" si="5"/>
        <v>86</v>
      </c>
      <c r="B92" s="74" t="s">
        <v>169</v>
      </c>
      <c r="C92" s="108" t="s">
        <v>93</v>
      </c>
      <c r="D92" s="101">
        <v>2922</v>
      </c>
      <c r="E92" s="101">
        <v>2426</v>
      </c>
      <c r="F92" s="101">
        <v>1341.2</v>
      </c>
      <c r="G92" s="101">
        <f t="shared" si="3"/>
        <v>83.02532511978097</v>
      </c>
      <c r="H92" s="102">
        <f t="shared" si="4"/>
        <v>180.88279152997316</v>
      </c>
    </row>
    <row r="93" spans="1:8" ht="16.5">
      <c r="A93" s="69">
        <f t="shared" si="5"/>
        <v>87</v>
      </c>
      <c r="B93" s="74" t="s">
        <v>170</v>
      </c>
      <c r="C93" s="109" t="s">
        <v>183</v>
      </c>
      <c r="D93" s="101">
        <v>257651</v>
      </c>
      <c r="E93" s="101">
        <v>217204</v>
      </c>
      <c r="F93" s="101">
        <v>253883</v>
      </c>
      <c r="G93" s="101">
        <f t="shared" si="3"/>
        <v>84.30163282890422</v>
      </c>
      <c r="H93" s="102">
        <f t="shared" si="4"/>
        <v>85.55279400353706</v>
      </c>
    </row>
    <row r="94" spans="1:8" ht="16.5">
      <c r="A94" s="69">
        <f t="shared" si="5"/>
        <v>88</v>
      </c>
      <c r="B94" s="74" t="s">
        <v>171</v>
      </c>
      <c r="C94" s="109" t="s">
        <v>183</v>
      </c>
      <c r="D94" s="101">
        <v>162206</v>
      </c>
      <c r="E94" s="101">
        <v>123940</v>
      </c>
      <c r="F94" s="101">
        <v>159808</v>
      </c>
      <c r="G94" s="101">
        <f t="shared" si="3"/>
        <v>76.40901076409011</v>
      </c>
      <c r="H94" s="102">
        <f t="shared" si="4"/>
        <v>77.55556668001601</v>
      </c>
    </row>
    <row r="95" spans="1:8" ht="16.5">
      <c r="A95" s="69">
        <f t="shared" si="5"/>
        <v>89</v>
      </c>
      <c r="B95" s="74" t="s">
        <v>172</v>
      </c>
      <c r="C95" s="109" t="s">
        <v>183</v>
      </c>
      <c r="D95" s="101">
        <v>108621</v>
      </c>
      <c r="E95" s="101">
        <v>91611</v>
      </c>
      <c r="F95" s="101">
        <v>98194</v>
      </c>
      <c r="G95" s="101">
        <f t="shared" si="3"/>
        <v>84.3400447427293</v>
      </c>
      <c r="H95" s="102">
        <f t="shared" si="4"/>
        <v>93.29592439456586</v>
      </c>
    </row>
    <row r="96" spans="1:8" ht="16.5">
      <c r="A96" s="69">
        <f t="shared" si="5"/>
        <v>90</v>
      </c>
      <c r="B96" s="74" t="s">
        <v>173</v>
      </c>
      <c r="C96" s="109" t="s">
        <v>183</v>
      </c>
      <c r="D96" s="101">
        <v>122084</v>
      </c>
      <c r="E96" s="101">
        <v>98945</v>
      </c>
      <c r="F96" s="101">
        <v>64783</v>
      </c>
      <c r="G96" s="101">
        <f t="shared" si="3"/>
        <v>81.04665640051113</v>
      </c>
      <c r="H96" s="102">
        <f t="shared" si="4"/>
        <v>152.7329700693083</v>
      </c>
    </row>
    <row r="97" spans="1:8" ht="16.5">
      <c r="A97" s="69">
        <f t="shared" si="5"/>
        <v>91</v>
      </c>
      <c r="B97" s="74" t="s">
        <v>174</v>
      </c>
      <c r="C97" s="109" t="s">
        <v>183</v>
      </c>
      <c r="D97" s="101">
        <v>169847.630475119</v>
      </c>
      <c r="E97" s="101">
        <v>137981.05204334</v>
      </c>
      <c r="F97" s="101">
        <v>102229.25620747</v>
      </c>
      <c r="G97" s="101">
        <f t="shared" si="3"/>
        <v>81.23813776934196</v>
      </c>
      <c r="H97" s="102">
        <f t="shared" si="4"/>
        <v>134.97217642209313</v>
      </c>
    </row>
    <row r="98" spans="1:8" ht="25.5">
      <c r="A98" s="69">
        <f t="shared" si="5"/>
        <v>92</v>
      </c>
      <c r="B98" s="74" t="s">
        <v>175</v>
      </c>
      <c r="C98" s="108" t="s">
        <v>176</v>
      </c>
      <c r="D98" s="101">
        <v>284.83</v>
      </c>
      <c r="E98" s="101">
        <v>330</v>
      </c>
      <c r="F98" s="101">
        <v>411.17</v>
      </c>
      <c r="G98" s="101">
        <f t="shared" si="3"/>
        <v>115.85858231225643</v>
      </c>
      <c r="H98" s="102">
        <f t="shared" si="4"/>
        <v>80.25877374322056</v>
      </c>
    </row>
    <row r="99" spans="1:8" ht="25.5">
      <c r="A99" s="69">
        <f t="shared" si="5"/>
        <v>93</v>
      </c>
      <c r="B99" s="74" t="s">
        <v>177</v>
      </c>
      <c r="C99" s="108" t="s">
        <v>176</v>
      </c>
      <c r="D99" s="101">
        <v>733.979178944965</v>
      </c>
      <c r="E99" s="101">
        <v>729.989237768668</v>
      </c>
      <c r="F99" s="101">
        <v>688.349851658137</v>
      </c>
      <c r="G99" s="101">
        <f t="shared" si="3"/>
        <v>99.45639586370389</v>
      </c>
      <c r="H99" s="102">
        <f t="shared" si="4"/>
        <v>106.04916032308682</v>
      </c>
    </row>
    <row r="100" spans="1:8" ht="16.5">
      <c r="A100" s="75">
        <f t="shared" si="5"/>
        <v>94</v>
      </c>
      <c r="B100" s="76" t="s">
        <v>178</v>
      </c>
      <c r="C100" s="110" t="s">
        <v>186</v>
      </c>
      <c r="D100" s="103">
        <v>7952</v>
      </c>
      <c r="E100" s="103">
        <v>7870</v>
      </c>
      <c r="F100" s="103">
        <v>7820</v>
      </c>
      <c r="G100" s="103">
        <f t="shared" si="3"/>
        <v>98.96881287726357</v>
      </c>
      <c r="H100" s="104">
        <f t="shared" si="4"/>
        <v>100.63938618925832</v>
      </c>
    </row>
  </sheetData>
  <sheetProtection/>
  <mergeCells count="6">
    <mergeCell ref="A4:A5"/>
    <mergeCell ref="B4:B5"/>
    <mergeCell ref="C4:C5"/>
    <mergeCell ref="D4:D5"/>
    <mergeCell ref="E4:E5"/>
    <mergeCell ref="F4:F5"/>
  </mergeCells>
  <printOptions/>
  <pageMargins left="0.25" right="0.2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19"/>
  <sheetViews>
    <sheetView zoomScalePageLayoutView="0" workbookViewId="0" topLeftCell="A1">
      <pane xSplit="1" ySplit="9" topLeftCell="B1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18" sqref="M18"/>
    </sheetView>
  </sheetViews>
  <sheetFormatPr defaultColWidth="8.72265625" defaultRowHeight="16.5"/>
  <cols>
    <col min="1" max="1" width="29.6328125" style="0" customWidth="1"/>
    <col min="2" max="3" width="6.54296875" style="0" bestFit="1" customWidth="1"/>
    <col min="4" max="4" width="11.90625" style="77" customWidth="1"/>
    <col min="5" max="8" width="10.453125" style="0" customWidth="1"/>
    <col min="9" max="9" width="10.54296875" style="0" customWidth="1"/>
    <col min="10" max="10" width="10.8125" style="0" customWidth="1"/>
    <col min="11" max="11" width="6.453125" style="0" customWidth="1"/>
    <col min="12" max="12" width="6.36328125" style="0" customWidth="1"/>
    <col min="13" max="13" width="9.54296875" style="0" customWidth="1"/>
  </cols>
  <sheetData>
    <row r="1" ht="16.5">
      <c r="A1" s="34" t="s">
        <v>7</v>
      </c>
    </row>
    <row r="2" spans="1:13" ht="21" customHeight="1">
      <c r="A2" s="29" t="s">
        <v>269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9:13" ht="19.5" customHeight="1">
      <c r="I3" s="36"/>
      <c r="L3" s="370" t="s">
        <v>8</v>
      </c>
      <c r="M3" s="370"/>
    </row>
    <row r="4" spans="1:13" s="36" customFormat="1" ht="16.5" customHeight="1">
      <c r="A4" s="371" t="s">
        <v>13</v>
      </c>
      <c r="B4" s="375" t="s">
        <v>180</v>
      </c>
      <c r="C4" s="376"/>
      <c r="D4" s="374" t="s">
        <v>270</v>
      </c>
      <c r="E4" s="374" t="s">
        <v>271</v>
      </c>
      <c r="F4" s="356"/>
      <c r="G4" s="371" t="s">
        <v>272</v>
      </c>
      <c r="H4" s="356"/>
      <c r="I4" s="383" t="s">
        <v>273</v>
      </c>
      <c r="J4" s="26" t="s">
        <v>9</v>
      </c>
      <c r="K4" s="26"/>
      <c r="L4" s="26"/>
      <c r="M4" s="26"/>
    </row>
    <row r="5" spans="1:13" s="36" customFormat="1" ht="16.5" customHeight="1">
      <c r="A5" s="372"/>
      <c r="B5" s="377"/>
      <c r="C5" s="378"/>
      <c r="D5" s="374"/>
      <c r="E5" s="374"/>
      <c r="F5" s="92"/>
      <c r="G5" s="372"/>
      <c r="H5" s="92"/>
      <c r="I5" s="383"/>
      <c r="J5" s="371" t="s">
        <v>274</v>
      </c>
      <c r="K5" s="375" t="s">
        <v>275</v>
      </c>
      <c r="L5" s="376"/>
      <c r="M5" s="371" t="s">
        <v>276</v>
      </c>
    </row>
    <row r="6" spans="1:13" s="36" customFormat="1" ht="16.5">
      <c r="A6" s="372"/>
      <c r="B6" s="377"/>
      <c r="C6" s="378"/>
      <c r="D6" s="374"/>
      <c r="E6" s="374"/>
      <c r="F6" s="92"/>
      <c r="G6" s="372"/>
      <c r="H6" s="92"/>
      <c r="I6" s="383"/>
      <c r="J6" s="372"/>
      <c r="K6" s="377"/>
      <c r="L6" s="378"/>
      <c r="M6" s="372"/>
    </row>
    <row r="7" spans="1:13" s="36" customFormat="1" ht="16.5">
      <c r="A7" s="372"/>
      <c r="B7" s="377"/>
      <c r="C7" s="378"/>
      <c r="D7" s="374"/>
      <c r="E7" s="374"/>
      <c r="F7" s="92"/>
      <c r="G7" s="372"/>
      <c r="H7" s="92"/>
      <c r="I7" s="383"/>
      <c r="J7" s="372"/>
      <c r="K7" s="377"/>
      <c r="L7" s="378"/>
      <c r="M7" s="372"/>
    </row>
    <row r="8" spans="1:13" s="36" customFormat="1" ht="16.5">
      <c r="A8" s="373"/>
      <c r="B8" s="379"/>
      <c r="C8" s="380"/>
      <c r="D8" s="374"/>
      <c r="E8" s="374"/>
      <c r="F8" s="357"/>
      <c r="G8" s="373"/>
      <c r="H8" s="357"/>
      <c r="I8" s="383"/>
      <c r="J8" s="373"/>
      <c r="K8" s="379"/>
      <c r="L8" s="380"/>
      <c r="M8" s="373"/>
    </row>
    <row r="9" spans="1:13" s="36" customFormat="1" ht="16.5">
      <c r="A9" s="60" t="s">
        <v>10</v>
      </c>
      <c r="B9" s="381">
        <v>1</v>
      </c>
      <c r="C9" s="382"/>
      <c r="D9" s="60">
        <v>2</v>
      </c>
      <c r="E9" s="60">
        <v>3</v>
      </c>
      <c r="F9" s="60"/>
      <c r="G9" s="60">
        <v>4</v>
      </c>
      <c r="H9" s="60"/>
      <c r="I9" s="60">
        <v>5</v>
      </c>
      <c r="J9" s="60">
        <v>6</v>
      </c>
      <c r="K9" s="381">
        <v>7</v>
      </c>
      <c r="L9" s="382"/>
      <c r="M9" s="60">
        <v>8</v>
      </c>
    </row>
    <row r="10" spans="1:14" s="7" customFormat="1" ht="27.75" customHeight="1">
      <c r="A10" s="30" t="s">
        <v>27</v>
      </c>
      <c r="B10" s="78">
        <v>112400</v>
      </c>
      <c r="C10" s="78">
        <v>114450</v>
      </c>
      <c r="D10" s="115">
        <f>D11</f>
        <v>9275.11</v>
      </c>
      <c r="E10" s="115">
        <f>E11</f>
        <v>9421.65</v>
      </c>
      <c r="F10" s="115">
        <v>9480</v>
      </c>
      <c r="G10" s="115">
        <f>G11</f>
        <v>63024.46</v>
      </c>
      <c r="H10" s="115">
        <f>G10+F10</f>
        <v>72504.45999999999</v>
      </c>
      <c r="I10" s="115">
        <f>I11</f>
        <v>55853.439</v>
      </c>
      <c r="J10" s="111">
        <f>E10/D10*100</f>
        <v>101.57992735396128</v>
      </c>
      <c r="K10" s="111">
        <f>G10/B10*100</f>
        <v>56.07158362989324</v>
      </c>
      <c r="L10" s="111">
        <f>G10/C10*100</f>
        <v>55.06724333770205</v>
      </c>
      <c r="M10" s="111">
        <f>G10/I10*100</f>
        <v>112.8389963597407</v>
      </c>
      <c r="N10" s="151"/>
    </row>
    <row r="11" spans="1:14" s="7" customFormat="1" ht="27.75" customHeight="1">
      <c r="A11" s="10" t="s">
        <v>28</v>
      </c>
      <c r="B11" s="79"/>
      <c r="C11" s="79"/>
      <c r="D11" s="248">
        <v>9275.11</v>
      </c>
      <c r="E11" s="248">
        <v>9421.65</v>
      </c>
      <c r="F11" s="248">
        <f>F10/E10*100</f>
        <v>100.61931827227714</v>
      </c>
      <c r="G11" s="250">
        <v>63024.46</v>
      </c>
      <c r="H11" s="250"/>
      <c r="I11" s="250">
        <v>55853.439</v>
      </c>
      <c r="J11" s="112">
        <f>E11/D11*100</f>
        <v>101.57992735396128</v>
      </c>
      <c r="K11" s="112"/>
      <c r="L11" s="112"/>
      <c r="M11" s="112">
        <f aca="true" t="shared" si="0" ref="M11:M19">G11/I11*100</f>
        <v>112.8389963597407</v>
      </c>
      <c r="N11" s="152"/>
    </row>
    <row r="12" spans="1:14" s="8" customFormat="1" ht="27.75" customHeight="1">
      <c r="A12" s="9" t="s">
        <v>0</v>
      </c>
      <c r="B12" s="83"/>
      <c r="C12" s="83"/>
      <c r="D12" s="246">
        <v>845.7</v>
      </c>
      <c r="E12" s="246">
        <v>860.16</v>
      </c>
      <c r="F12" s="246"/>
      <c r="G12" s="251">
        <v>5872.46147</v>
      </c>
      <c r="H12" s="251"/>
      <c r="I12" s="251">
        <v>5323.24</v>
      </c>
      <c r="J12" s="113">
        <f aca="true" t="shared" si="1" ref="J12:J19">E12/D12*100</f>
        <v>101.70982617949626</v>
      </c>
      <c r="K12" s="113"/>
      <c r="L12" s="113"/>
      <c r="M12" s="155">
        <f t="shared" si="0"/>
        <v>110.31742829554933</v>
      </c>
      <c r="N12" s="153"/>
    </row>
    <row r="13" spans="1:14" s="8" customFormat="1" ht="27.75" customHeight="1">
      <c r="A13" s="9" t="s">
        <v>1</v>
      </c>
      <c r="B13" s="83"/>
      <c r="C13" s="83"/>
      <c r="D13" s="247">
        <f>D11-D12-D14</f>
        <v>8159.62</v>
      </c>
      <c r="E13" s="247">
        <f>E11-E12-E14</f>
        <v>8287.14</v>
      </c>
      <c r="F13" s="247"/>
      <c r="G13" s="247">
        <f>G11-G12-G14</f>
        <v>55281.449079</v>
      </c>
      <c r="H13" s="247"/>
      <c r="I13" s="247">
        <f>I11-I12-I14</f>
        <v>48815.479</v>
      </c>
      <c r="J13" s="113">
        <f t="shared" si="1"/>
        <v>101.56281787632267</v>
      </c>
      <c r="K13" s="113"/>
      <c r="L13" s="113"/>
      <c r="M13" s="155">
        <f t="shared" si="0"/>
        <v>113.2457372363385</v>
      </c>
      <c r="N13" s="154"/>
    </row>
    <row r="14" spans="1:14" s="8" customFormat="1" ht="27.75" customHeight="1">
      <c r="A14" s="9" t="s">
        <v>2</v>
      </c>
      <c r="B14" s="83"/>
      <c r="C14" s="83"/>
      <c r="D14" s="246">
        <v>269.79</v>
      </c>
      <c r="E14" s="246">
        <v>274.35</v>
      </c>
      <c r="F14" s="246"/>
      <c r="G14" s="251">
        <v>1870.5494509999999</v>
      </c>
      <c r="H14" s="251"/>
      <c r="I14" s="251">
        <v>1714.72</v>
      </c>
      <c r="J14" s="113">
        <f t="shared" si="1"/>
        <v>101.69020349160458</v>
      </c>
      <c r="K14" s="113"/>
      <c r="L14" s="113"/>
      <c r="M14" s="155">
        <f t="shared" si="0"/>
        <v>109.08774907856676</v>
      </c>
      <c r="N14" s="153"/>
    </row>
    <row r="15" spans="1:14" ht="27.75" customHeight="1">
      <c r="A15" s="4" t="s">
        <v>29</v>
      </c>
      <c r="B15" s="79"/>
      <c r="C15" s="79"/>
      <c r="D15" s="248">
        <v>9275.107272000001</v>
      </c>
      <c r="E15" s="248">
        <v>9421.65</v>
      </c>
      <c r="F15" s="248"/>
      <c r="G15" s="250">
        <v>63024.457272</v>
      </c>
      <c r="H15" s="250"/>
      <c r="I15" s="250">
        <v>55853.439</v>
      </c>
      <c r="J15" s="112">
        <f t="shared" si="1"/>
        <v>101.57995723070921</v>
      </c>
      <c r="K15" s="112"/>
      <c r="L15" s="112"/>
      <c r="M15" s="112">
        <f t="shared" si="0"/>
        <v>112.83899147552938</v>
      </c>
      <c r="N15" s="36"/>
    </row>
    <row r="16" spans="1:13" ht="27.75" customHeight="1">
      <c r="A16" s="3" t="s">
        <v>3</v>
      </c>
      <c r="B16" s="80"/>
      <c r="C16" s="80"/>
      <c r="D16" s="247">
        <f>D15-D17-D18-D19</f>
        <v>7091.415272000002</v>
      </c>
      <c r="E16" s="247">
        <f>E15-E17-E18-E19</f>
        <v>7190.996999999999</v>
      </c>
      <c r="F16" s="247"/>
      <c r="G16" s="247">
        <f>G15-G17-G18-G19</f>
        <v>48349.729272</v>
      </c>
      <c r="H16" s="247"/>
      <c r="I16" s="247">
        <f>I15-I17-I18-I19</f>
        <v>43241.568499999994</v>
      </c>
      <c r="J16" s="113">
        <f t="shared" si="1"/>
        <v>101.40425746032939</v>
      </c>
      <c r="K16" s="113"/>
      <c r="L16" s="113"/>
      <c r="M16" s="155">
        <f t="shared" si="0"/>
        <v>111.81307928735286</v>
      </c>
    </row>
    <row r="17" spans="1:13" ht="27.75" customHeight="1">
      <c r="A17" s="3" t="s">
        <v>4</v>
      </c>
      <c r="B17" s="80"/>
      <c r="C17" s="80"/>
      <c r="D17" s="246">
        <v>839.3</v>
      </c>
      <c r="E17" s="246">
        <v>856.81</v>
      </c>
      <c r="F17" s="246"/>
      <c r="G17" s="251">
        <v>5649.635</v>
      </c>
      <c r="H17" s="251"/>
      <c r="I17" s="251">
        <v>4865.46</v>
      </c>
      <c r="J17" s="113">
        <f t="shared" si="1"/>
        <v>102.08626236149172</v>
      </c>
      <c r="K17" s="113"/>
      <c r="L17" s="113"/>
      <c r="M17" s="155">
        <f t="shared" si="0"/>
        <v>116.11718110928875</v>
      </c>
    </row>
    <row r="18" spans="1:13" ht="27.75" customHeight="1">
      <c r="A18" s="6" t="s">
        <v>6</v>
      </c>
      <c r="B18" s="80"/>
      <c r="C18" s="80"/>
      <c r="D18" s="246">
        <v>7.982</v>
      </c>
      <c r="E18" s="246">
        <v>8.073</v>
      </c>
      <c r="F18" s="246"/>
      <c r="G18" s="251">
        <v>53.533</v>
      </c>
      <c r="H18" s="251"/>
      <c r="I18" s="252">
        <v>48.3205</v>
      </c>
      <c r="J18" s="113">
        <f t="shared" si="1"/>
        <v>101.1400651465798</v>
      </c>
      <c r="K18" s="113"/>
      <c r="L18" s="113"/>
      <c r="M18" s="155">
        <f t="shared" si="0"/>
        <v>110.78734698523401</v>
      </c>
    </row>
    <row r="19" spans="1:13" ht="27.75" customHeight="1">
      <c r="A19" s="5" t="s">
        <v>5</v>
      </c>
      <c r="B19" s="84"/>
      <c r="C19" s="84"/>
      <c r="D19" s="249">
        <v>1336.41</v>
      </c>
      <c r="E19" s="249">
        <v>1365.77</v>
      </c>
      <c r="F19" s="249"/>
      <c r="G19" s="249">
        <v>8971.56</v>
      </c>
      <c r="H19" s="249"/>
      <c r="I19" s="249">
        <v>7698.09</v>
      </c>
      <c r="J19" s="114">
        <f t="shared" si="1"/>
        <v>102.19693058268047</v>
      </c>
      <c r="K19" s="114"/>
      <c r="L19" s="114"/>
      <c r="M19" s="156">
        <f t="shared" si="0"/>
        <v>116.54267487129924</v>
      </c>
    </row>
  </sheetData>
  <sheetProtection/>
  <mergeCells count="12">
    <mergeCell ref="K9:L9"/>
    <mergeCell ref="B9:C9"/>
    <mergeCell ref="E4:E8"/>
    <mergeCell ref="A4:A8"/>
    <mergeCell ref="I4:I8"/>
    <mergeCell ref="J5:J8"/>
    <mergeCell ref="L3:M3"/>
    <mergeCell ref="M5:M8"/>
    <mergeCell ref="D4:D8"/>
    <mergeCell ref="B4:C8"/>
    <mergeCell ref="G4:G8"/>
    <mergeCell ref="K5:L8"/>
  </mergeCells>
  <printOptions/>
  <pageMargins left="0.51" right="0.16" top="0.63" bottom="0.47" header="0.26" footer="0.16"/>
  <pageSetup firstPageNumber="6" useFirstPageNumber="1" horizontalDpi="180" verticalDpi="18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P67"/>
  <sheetViews>
    <sheetView tabSelected="1" zoomScalePageLayoutView="0" workbookViewId="0" topLeftCell="A1">
      <selection activeCell="P8" sqref="P8"/>
    </sheetView>
  </sheetViews>
  <sheetFormatPr defaultColWidth="8.72265625" defaultRowHeight="16.5"/>
  <cols>
    <col min="1" max="1" width="28.6328125" style="233" customWidth="1"/>
    <col min="2" max="2" width="8.36328125" style="235" customWidth="1"/>
    <col min="3" max="3" width="5.90625" style="233" bestFit="1" customWidth="1"/>
    <col min="4" max="5" width="5.99609375" style="233" customWidth="1"/>
    <col min="6" max="6" width="6.90625" style="233" bestFit="1" customWidth="1"/>
    <col min="7" max="7" width="6.0859375" style="233" customWidth="1"/>
    <col min="8" max="8" width="8.8125" style="233" customWidth="1"/>
    <col min="9" max="9" width="7.453125" style="233" customWidth="1"/>
    <col min="10" max="10" width="8.99609375" style="233" bestFit="1" customWidth="1"/>
    <col min="11" max="11" width="5.90625" style="233" customWidth="1"/>
    <col min="12" max="12" width="6.8125" style="233" bestFit="1" customWidth="1"/>
    <col min="13" max="13" width="6.36328125" style="233" bestFit="1" customWidth="1"/>
    <col min="14" max="14" width="6.8125" style="233" bestFit="1" customWidth="1"/>
    <col min="15" max="16384" width="8.90625" style="233" customWidth="1"/>
  </cols>
  <sheetData>
    <row r="1" spans="1:6" ht="16.5">
      <c r="A1" s="232" t="s">
        <v>7</v>
      </c>
      <c r="B1" s="237"/>
      <c r="C1" s="232"/>
      <c r="D1" s="232"/>
      <c r="E1" s="232"/>
      <c r="F1" s="232"/>
    </row>
    <row r="2" spans="1:15" ht="18.75">
      <c r="A2" s="384" t="s">
        <v>283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234"/>
    </row>
    <row r="4" spans="1:14" s="292" customFormat="1" ht="55.5" customHeight="1">
      <c r="A4" s="392" t="s">
        <v>13</v>
      </c>
      <c r="B4" s="392" t="s">
        <v>38</v>
      </c>
      <c r="C4" s="387" t="s">
        <v>180</v>
      </c>
      <c r="D4" s="388"/>
      <c r="E4" s="391" t="s">
        <v>270</v>
      </c>
      <c r="F4" s="391"/>
      <c r="G4" s="391" t="s">
        <v>279</v>
      </c>
      <c r="H4" s="391"/>
      <c r="I4" s="391" t="s">
        <v>280</v>
      </c>
      <c r="J4" s="391"/>
      <c r="K4" s="391" t="s">
        <v>281</v>
      </c>
      <c r="L4" s="391"/>
      <c r="M4" s="391" t="s">
        <v>282</v>
      </c>
      <c r="N4" s="391"/>
    </row>
    <row r="5" spans="1:14" s="292" customFormat="1" ht="22.5" customHeight="1">
      <c r="A5" s="392"/>
      <c r="B5" s="392"/>
      <c r="C5" s="389"/>
      <c r="D5" s="390"/>
      <c r="E5" s="293" t="s">
        <v>188</v>
      </c>
      <c r="F5" s="293" t="s">
        <v>232</v>
      </c>
      <c r="G5" s="293" t="s">
        <v>188</v>
      </c>
      <c r="H5" s="293" t="s">
        <v>232</v>
      </c>
      <c r="I5" s="293" t="s">
        <v>188</v>
      </c>
      <c r="J5" s="293" t="s">
        <v>232</v>
      </c>
      <c r="K5" s="293" t="s">
        <v>188</v>
      </c>
      <c r="L5" s="293" t="s">
        <v>232</v>
      </c>
      <c r="M5" s="293" t="s">
        <v>188</v>
      </c>
      <c r="N5" s="293" t="s">
        <v>232</v>
      </c>
    </row>
    <row r="6" spans="1:14" s="236" customFormat="1" ht="16.5">
      <c r="A6" s="58" t="s">
        <v>10</v>
      </c>
      <c r="B6" s="58" t="s">
        <v>11</v>
      </c>
      <c r="C6" s="385">
        <v>1</v>
      </c>
      <c r="D6" s="386"/>
      <c r="E6" s="385">
        <v>2</v>
      </c>
      <c r="F6" s="386"/>
      <c r="G6" s="385">
        <v>3</v>
      </c>
      <c r="H6" s="386"/>
      <c r="I6" s="385">
        <v>4</v>
      </c>
      <c r="J6" s="386"/>
      <c r="K6" s="58">
        <v>5</v>
      </c>
      <c r="L6" s="58">
        <v>6</v>
      </c>
      <c r="M6" s="58">
        <v>7</v>
      </c>
      <c r="N6" s="58">
        <v>8</v>
      </c>
    </row>
    <row r="7" spans="1:14" ht="16.5">
      <c r="A7" s="284" t="s">
        <v>233</v>
      </c>
      <c r="B7" s="254"/>
      <c r="C7" s="256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</row>
    <row r="8" spans="1:16" ht="16.5">
      <c r="A8" s="285" t="s">
        <v>261</v>
      </c>
      <c r="B8" s="244" t="s">
        <v>262</v>
      </c>
      <c r="C8" s="294">
        <v>11910</v>
      </c>
      <c r="D8" s="294">
        <v>12020</v>
      </c>
      <c r="E8" s="294"/>
      <c r="F8" s="295">
        <f>998365/1000</f>
        <v>998.365</v>
      </c>
      <c r="G8" s="294"/>
      <c r="H8" s="295">
        <f>1116272/1000</f>
        <v>1116.272</v>
      </c>
      <c r="I8" s="294"/>
      <c r="J8" s="295">
        <f>6941387/1000</f>
        <v>6941.387</v>
      </c>
      <c r="K8" s="296"/>
      <c r="L8" s="297">
        <f>H8/F8*100</f>
        <v>111.81000936531227</v>
      </c>
      <c r="M8" s="296"/>
      <c r="N8" s="296">
        <v>113.8</v>
      </c>
      <c r="O8" s="233">
        <v>1000</v>
      </c>
      <c r="P8" s="358">
        <f>O8/F8*100-100</f>
        <v>0.16376776028808138</v>
      </c>
    </row>
    <row r="9" spans="1:14" s="258" customFormat="1" ht="16.5">
      <c r="A9" s="286" t="s">
        <v>234</v>
      </c>
      <c r="B9" s="257" t="s">
        <v>262</v>
      </c>
      <c r="C9" s="298">
        <v>1416</v>
      </c>
      <c r="D9" s="298">
        <v>1451</v>
      </c>
      <c r="E9" s="298"/>
      <c r="F9" s="299">
        <f>F8-F12</f>
        <v>142.38099999999997</v>
      </c>
      <c r="G9" s="299"/>
      <c r="H9" s="299">
        <f>H8-H12</f>
        <v>150.14199999999994</v>
      </c>
      <c r="I9" s="299"/>
      <c r="J9" s="299">
        <f>J8-J12</f>
        <v>879.3663491117195</v>
      </c>
      <c r="K9" s="300"/>
      <c r="L9" s="301">
        <f>H9/F9*100</f>
        <v>105.45086774218468</v>
      </c>
      <c r="M9" s="300"/>
      <c r="N9" s="300">
        <v>104.3</v>
      </c>
    </row>
    <row r="10" spans="1:14" ht="16.5" hidden="1">
      <c r="A10" s="287" t="s">
        <v>236</v>
      </c>
      <c r="B10" s="243" t="s">
        <v>262</v>
      </c>
      <c r="C10" s="302">
        <v>60</v>
      </c>
      <c r="D10" s="302">
        <v>63</v>
      </c>
      <c r="E10" s="302"/>
      <c r="F10" s="303"/>
      <c r="G10" s="303"/>
      <c r="H10" s="303"/>
      <c r="I10" s="303"/>
      <c r="J10" s="303"/>
      <c r="K10" s="304"/>
      <c r="L10" s="305"/>
      <c r="M10" s="304"/>
      <c r="N10" s="304"/>
    </row>
    <row r="11" spans="1:14" ht="16.5" hidden="1">
      <c r="A11" s="287" t="s">
        <v>235</v>
      </c>
      <c r="B11" s="243" t="s">
        <v>262</v>
      </c>
      <c r="C11" s="302">
        <v>1356</v>
      </c>
      <c r="D11" s="302">
        <v>1388</v>
      </c>
      <c r="E11" s="302"/>
      <c r="F11" s="303"/>
      <c r="G11" s="303"/>
      <c r="H11" s="303"/>
      <c r="I11" s="303"/>
      <c r="J11" s="303"/>
      <c r="K11" s="304"/>
      <c r="L11" s="305"/>
      <c r="M11" s="304"/>
      <c r="N11" s="304"/>
    </row>
    <row r="12" spans="1:14" ht="16.5">
      <c r="A12" s="287" t="s">
        <v>193</v>
      </c>
      <c r="B12" s="243" t="s">
        <v>262</v>
      </c>
      <c r="C12" s="302">
        <v>10494</v>
      </c>
      <c r="D12" s="302">
        <v>10569</v>
      </c>
      <c r="E12" s="302"/>
      <c r="F12" s="306">
        <v>855.984</v>
      </c>
      <c r="G12" s="302"/>
      <c r="H12" s="307">
        <v>966.13</v>
      </c>
      <c r="I12" s="302"/>
      <c r="J12" s="306">
        <f>6062020.65088828/1000</f>
        <v>6062.02065088828</v>
      </c>
      <c r="K12" s="308"/>
      <c r="L12" s="309">
        <f>H12/F12*100</f>
        <v>112.86776388343706</v>
      </c>
      <c r="M12" s="308"/>
      <c r="N12" s="308">
        <v>115.3</v>
      </c>
    </row>
    <row r="13" spans="1:14" ht="16.5">
      <c r="A13" s="285" t="s">
        <v>237</v>
      </c>
      <c r="B13" s="242"/>
      <c r="C13" s="302"/>
      <c r="D13" s="302"/>
      <c r="E13" s="302"/>
      <c r="F13" s="306"/>
      <c r="G13" s="302"/>
      <c r="H13" s="306"/>
      <c r="I13" s="302"/>
      <c r="J13" s="302"/>
      <c r="K13" s="308"/>
      <c r="L13" s="308"/>
      <c r="M13" s="308"/>
      <c r="N13" s="308"/>
    </row>
    <row r="14" spans="1:14" s="253" customFormat="1" ht="16.5">
      <c r="A14" s="281" t="s">
        <v>242</v>
      </c>
      <c r="B14" s="280" t="s">
        <v>194</v>
      </c>
      <c r="C14" s="302"/>
      <c r="D14" s="302"/>
      <c r="E14" s="310"/>
      <c r="F14" s="311">
        <v>143962</v>
      </c>
      <c r="G14" s="312"/>
      <c r="H14" s="312">
        <v>167571.768</v>
      </c>
      <c r="I14" s="312"/>
      <c r="J14" s="312">
        <v>1168283.768</v>
      </c>
      <c r="K14" s="308"/>
      <c r="L14" s="308">
        <f aca="true" t="shared" si="0" ref="L14:L34">H14/F14*100</f>
        <v>116.40000000000002</v>
      </c>
      <c r="M14" s="313"/>
      <c r="N14" s="314">
        <v>112.76837692554945</v>
      </c>
    </row>
    <row r="15" spans="1:14" s="253" customFormat="1" ht="16.5">
      <c r="A15" s="281" t="s">
        <v>284</v>
      </c>
      <c r="B15" s="280" t="s">
        <v>194</v>
      </c>
      <c r="C15" s="302"/>
      <c r="D15" s="302"/>
      <c r="E15" s="310"/>
      <c r="F15" s="311">
        <v>133577</v>
      </c>
      <c r="G15" s="312"/>
      <c r="H15" s="312">
        <v>154815.74300000002</v>
      </c>
      <c r="I15" s="312"/>
      <c r="J15" s="312">
        <v>915029.743</v>
      </c>
      <c r="K15" s="308"/>
      <c r="L15" s="308">
        <f t="shared" si="0"/>
        <v>115.9</v>
      </c>
      <c r="M15" s="313"/>
      <c r="N15" s="314">
        <v>107.87557375561023</v>
      </c>
    </row>
    <row r="16" spans="1:14" s="253" customFormat="1" ht="16.5">
      <c r="A16" s="281" t="s">
        <v>243</v>
      </c>
      <c r="B16" s="280" t="s">
        <v>194</v>
      </c>
      <c r="C16" s="302"/>
      <c r="D16" s="302"/>
      <c r="E16" s="310"/>
      <c r="F16" s="311">
        <v>89185</v>
      </c>
      <c r="G16" s="312"/>
      <c r="H16" s="312">
        <v>99182</v>
      </c>
      <c r="I16" s="312"/>
      <c r="J16" s="312">
        <v>593561</v>
      </c>
      <c r="K16" s="308"/>
      <c r="L16" s="315">
        <f t="shared" si="0"/>
        <v>111.20928407243372</v>
      </c>
      <c r="M16" s="313"/>
      <c r="N16" s="314">
        <v>100.24810333529248</v>
      </c>
    </row>
    <row r="17" spans="1:14" s="253" customFormat="1" ht="16.5">
      <c r="A17" s="281" t="s">
        <v>244</v>
      </c>
      <c r="B17" s="280" t="s">
        <v>194</v>
      </c>
      <c r="C17" s="302"/>
      <c r="D17" s="302"/>
      <c r="E17" s="310"/>
      <c r="F17" s="311">
        <v>72987</v>
      </c>
      <c r="G17" s="312"/>
      <c r="H17" s="312">
        <v>80213</v>
      </c>
      <c r="I17" s="312"/>
      <c r="J17" s="312">
        <v>516810</v>
      </c>
      <c r="K17" s="308"/>
      <c r="L17" s="315">
        <f t="shared" si="0"/>
        <v>109.90039322071054</v>
      </c>
      <c r="M17" s="313"/>
      <c r="N17" s="314">
        <v>109.36227032357317</v>
      </c>
    </row>
    <row r="18" spans="1:14" s="253" customFormat="1" ht="16.5">
      <c r="A18" s="281" t="s">
        <v>245</v>
      </c>
      <c r="B18" s="280" t="s">
        <v>194</v>
      </c>
      <c r="C18" s="302"/>
      <c r="D18" s="302"/>
      <c r="E18" s="310"/>
      <c r="F18" s="311">
        <v>66870</v>
      </c>
      <c r="G18" s="312"/>
      <c r="H18" s="312">
        <v>77034.24</v>
      </c>
      <c r="I18" s="312"/>
      <c r="J18" s="312">
        <v>478021.24</v>
      </c>
      <c r="K18" s="308"/>
      <c r="L18" s="308">
        <f t="shared" si="0"/>
        <v>115.20000000000002</v>
      </c>
      <c r="M18" s="313"/>
      <c r="N18" s="314">
        <v>104.39492724346304</v>
      </c>
    </row>
    <row r="19" spans="1:14" s="253" customFormat="1" ht="16.5">
      <c r="A19" s="281" t="s">
        <v>246</v>
      </c>
      <c r="B19" s="280" t="s">
        <v>194</v>
      </c>
      <c r="C19" s="302"/>
      <c r="D19" s="302"/>
      <c r="E19" s="311"/>
      <c r="F19" s="311">
        <v>48336</v>
      </c>
      <c r="G19" s="312"/>
      <c r="H19" s="312">
        <v>37949</v>
      </c>
      <c r="I19" s="312"/>
      <c r="J19" s="312">
        <v>288115</v>
      </c>
      <c r="K19" s="308"/>
      <c r="L19" s="315">
        <f t="shared" si="0"/>
        <v>78.51084078119828</v>
      </c>
      <c r="M19" s="313"/>
      <c r="N19" s="314">
        <v>101.08092367928036</v>
      </c>
    </row>
    <row r="20" spans="1:14" s="253" customFormat="1" ht="16.5">
      <c r="A20" s="281" t="s">
        <v>247</v>
      </c>
      <c r="B20" s="280" t="s">
        <v>194</v>
      </c>
      <c r="C20" s="302"/>
      <c r="D20" s="302"/>
      <c r="E20" s="310"/>
      <c r="F20" s="311">
        <v>38623</v>
      </c>
      <c r="G20" s="312"/>
      <c r="H20" s="312">
        <v>39858.936</v>
      </c>
      <c r="I20" s="312"/>
      <c r="J20" s="312">
        <v>273868.936</v>
      </c>
      <c r="K20" s="308"/>
      <c r="L20" s="308">
        <f t="shared" si="0"/>
        <v>103.2</v>
      </c>
      <c r="M20" s="313"/>
      <c r="N20" s="314">
        <v>126.14991202129913</v>
      </c>
    </row>
    <row r="21" spans="1:14" s="253" customFormat="1" ht="30.75" customHeight="1">
      <c r="A21" s="281" t="s">
        <v>248</v>
      </c>
      <c r="B21" s="280" t="s">
        <v>194</v>
      </c>
      <c r="C21" s="302"/>
      <c r="D21" s="302"/>
      <c r="E21" s="310"/>
      <c r="F21" s="311">
        <v>29627</v>
      </c>
      <c r="G21" s="312"/>
      <c r="H21" s="312">
        <v>30575.064</v>
      </c>
      <c r="I21" s="312"/>
      <c r="J21" s="312">
        <v>192219.064</v>
      </c>
      <c r="K21" s="308"/>
      <c r="L21" s="308">
        <f t="shared" si="0"/>
        <v>103.2</v>
      </c>
      <c r="M21" s="313"/>
      <c r="N21" s="314">
        <v>115.51973556897744</v>
      </c>
    </row>
    <row r="22" spans="1:14" s="253" customFormat="1" ht="16.5">
      <c r="A22" s="281" t="s">
        <v>250</v>
      </c>
      <c r="B22" s="280" t="s">
        <v>194</v>
      </c>
      <c r="C22" s="302"/>
      <c r="D22" s="302"/>
      <c r="E22" s="310"/>
      <c r="F22" s="311">
        <v>24002</v>
      </c>
      <c r="G22" s="312"/>
      <c r="H22" s="312">
        <v>27242.27</v>
      </c>
      <c r="I22" s="312"/>
      <c r="J22" s="312">
        <v>161286.27</v>
      </c>
      <c r="K22" s="308"/>
      <c r="L22" s="308">
        <f t="shared" si="0"/>
        <v>113.5</v>
      </c>
      <c r="M22" s="313"/>
      <c r="N22" s="314">
        <v>110.1719799173469</v>
      </c>
    </row>
    <row r="23" spans="1:14" s="253" customFormat="1" ht="16.5">
      <c r="A23" s="281" t="s">
        <v>249</v>
      </c>
      <c r="B23" s="280" t="s">
        <v>12</v>
      </c>
      <c r="C23" s="302"/>
      <c r="D23" s="302"/>
      <c r="E23" s="311">
        <v>14617</v>
      </c>
      <c r="F23" s="311">
        <v>25044</v>
      </c>
      <c r="G23" s="312">
        <v>13549.959</v>
      </c>
      <c r="H23" s="312">
        <v>23215.788</v>
      </c>
      <c r="I23" s="312">
        <v>115361.959</v>
      </c>
      <c r="J23" s="312">
        <v>160367.788</v>
      </c>
      <c r="K23" s="308">
        <f>G23/E23*100</f>
        <v>92.7</v>
      </c>
      <c r="L23" s="308">
        <f t="shared" si="0"/>
        <v>92.7</v>
      </c>
      <c r="M23" s="314">
        <v>159.4498396682792</v>
      </c>
      <c r="N23" s="314">
        <v>131.4177679076285</v>
      </c>
    </row>
    <row r="24" spans="1:14" s="253" customFormat="1" ht="16.5">
      <c r="A24" s="281" t="s">
        <v>251</v>
      </c>
      <c r="B24" s="280" t="s">
        <v>194</v>
      </c>
      <c r="C24" s="302"/>
      <c r="D24" s="302"/>
      <c r="E24" s="311"/>
      <c r="F24" s="311">
        <v>18873</v>
      </c>
      <c r="G24" s="312"/>
      <c r="H24" s="312">
        <v>21213</v>
      </c>
      <c r="I24" s="312"/>
      <c r="J24" s="312">
        <v>123372</v>
      </c>
      <c r="K24" s="308"/>
      <c r="L24" s="315">
        <f t="shared" si="0"/>
        <v>112.3986647591798</v>
      </c>
      <c r="M24" s="313"/>
      <c r="N24" s="314">
        <v>105.68100051396266</v>
      </c>
    </row>
    <row r="25" spans="1:14" s="253" customFormat="1" ht="16.5">
      <c r="A25" s="281" t="s">
        <v>252</v>
      </c>
      <c r="B25" s="280" t="s">
        <v>194</v>
      </c>
      <c r="C25" s="302"/>
      <c r="D25" s="302"/>
      <c r="E25" s="310"/>
      <c r="F25" s="311">
        <v>17701</v>
      </c>
      <c r="G25" s="312"/>
      <c r="H25" s="312">
        <v>19949.027</v>
      </c>
      <c r="I25" s="312"/>
      <c r="J25" s="312">
        <v>115184.027</v>
      </c>
      <c r="K25" s="308"/>
      <c r="L25" s="308">
        <f t="shared" si="0"/>
        <v>112.7</v>
      </c>
      <c r="M25" s="313"/>
      <c r="N25" s="314">
        <v>108.87988184138389</v>
      </c>
    </row>
    <row r="26" spans="1:14" s="253" customFormat="1" ht="16.5">
      <c r="A26" s="288" t="s">
        <v>253</v>
      </c>
      <c r="B26" s="280" t="s">
        <v>194</v>
      </c>
      <c r="C26" s="302"/>
      <c r="D26" s="302"/>
      <c r="E26" s="310"/>
      <c r="F26" s="311">
        <v>13505</v>
      </c>
      <c r="G26" s="312"/>
      <c r="H26" s="312">
        <v>13437.475</v>
      </c>
      <c r="I26" s="312"/>
      <c r="J26" s="312">
        <v>82581.475</v>
      </c>
      <c r="K26" s="308"/>
      <c r="L26" s="308">
        <f t="shared" si="0"/>
        <v>99.5</v>
      </c>
      <c r="M26" s="313"/>
      <c r="N26" s="314">
        <v>148.35706201494682</v>
      </c>
    </row>
    <row r="27" spans="1:14" s="253" customFormat="1" ht="16.5">
      <c r="A27" s="281" t="s">
        <v>255</v>
      </c>
      <c r="B27" s="280" t="s">
        <v>194</v>
      </c>
      <c r="C27" s="302"/>
      <c r="D27" s="302"/>
      <c r="E27" s="310"/>
      <c r="F27" s="311">
        <v>13041</v>
      </c>
      <c r="G27" s="312"/>
      <c r="H27" s="312">
        <v>15062.355</v>
      </c>
      <c r="I27" s="312"/>
      <c r="J27" s="312">
        <v>76312.355</v>
      </c>
      <c r="K27" s="308"/>
      <c r="L27" s="308">
        <f t="shared" si="0"/>
        <v>115.5</v>
      </c>
      <c r="M27" s="313"/>
      <c r="N27" s="314">
        <v>111.90807572735804</v>
      </c>
    </row>
    <row r="28" spans="1:14" s="253" customFormat="1" ht="16.5">
      <c r="A28" s="288" t="s">
        <v>254</v>
      </c>
      <c r="B28" s="280" t="s">
        <v>194</v>
      </c>
      <c r="C28" s="302"/>
      <c r="D28" s="302"/>
      <c r="E28" s="310"/>
      <c r="F28" s="311">
        <v>10187</v>
      </c>
      <c r="G28" s="312"/>
      <c r="H28" s="312">
        <v>11562.245</v>
      </c>
      <c r="I28" s="312"/>
      <c r="J28" s="312">
        <v>68909.245</v>
      </c>
      <c r="K28" s="308"/>
      <c r="L28" s="308">
        <f t="shared" si="0"/>
        <v>113.5</v>
      </c>
      <c r="M28" s="313"/>
      <c r="N28" s="314">
        <v>99.11434016540812</v>
      </c>
    </row>
    <row r="29" spans="1:14" s="253" customFormat="1" ht="16.5">
      <c r="A29" s="281" t="s">
        <v>256</v>
      </c>
      <c r="B29" s="280" t="s">
        <v>194</v>
      </c>
      <c r="C29" s="302"/>
      <c r="D29" s="302"/>
      <c r="E29" s="310"/>
      <c r="F29" s="311">
        <v>9871</v>
      </c>
      <c r="G29" s="312"/>
      <c r="H29" s="312">
        <v>10186.872000000001</v>
      </c>
      <c r="I29" s="312"/>
      <c r="J29" s="312">
        <v>65231.872</v>
      </c>
      <c r="K29" s="308"/>
      <c r="L29" s="308">
        <f t="shared" si="0"/>
        <v>103.2</v>
      </c>
      <c r="M29" s="313"/>
      <c r="N29" s="314">
        <v>101.15036749883703</v>
      </c>
    </row>
    <row r="30" spans="1:14" s="253" customFormat="1" ht="16.5">
      <c r="A30" s="281" t="s">
        <v>257</v>
      </c>
      <c r="B30" s="280" t="s">
        <v>194</v>
      </c>
      <c r="C30" s="302"/>
      <c r="D30" s="302"/>
      <c r="E30" s="310"/>
      <c r="F30" s="311">
        <v>6494</v>
      </c>
      <c r="G30" s="312"/>
      <c r="H30" s="312">
        <v>7559.0160000000005</v>
      </c>
      <c r="I30" s="312"/>
      <c r="J30" s="312">
        <v>42426.016</v>
      </c>
      <c r="K30" s="308"/>
      <c r="L30" s="308">
        <f t="shared" si="0"/>
        <v>116.40000000000002</v>
      </c>
      <c r="M30" s="313"/>
      <c r="N30" s="314">
        <v>86.34757194610657</v>
      </c>
    </row>
    <row r="31" spans="1:14" s="253" customFormat="1" ht="16.5">
      <c r="A31" s="288" t="s">
        <v>239</v>
      </c>
      <c r="B31" s="280" t="s">
        <v>12</v>
      </c>
      <c r="C31" s="302"/>
      <c r="D31" s="302"/>
      <c r="E31" s="311">
        <v>20298</v>
      </c>
      <c r="F31" s="311">
        <v>46388</v>
      </c>
      <c r="G31" s="312">
        <v>14621</v>
      </c>
      <c r="H31" s="312">
        <v>33414.07764311755</v>
      </c>
      <c r="I31" s="312">
        <v>148474</v>
      </c>
      <c r="J31" s="312">
        <v>320575.0776431175</v>
      </c>
      <c r="K31" s="315">
        <f>G31/E31*100</f>
        <v>72.03172726376982</v>
      </c>
      <c r="L31" s="315">
        <f t="shared" si="0"/>
        <v>72.03172726376982</v>
      </c>
      <c r="M31" s="314">
        <v>138.6389526957626</v>
      </c>
      <c r="N31" s="314">
        <v>137.43797281764478</v>
      </c>
    </row>
    <row r="32" spans="1:14" s="253" customFormat="1" ht="18" customHeight="1">
      <c r="A32" s="288" t="s">
        <v>238</v>
      </c>
      <c r="B32" s="280" t="s">
        <v>12</v>
      </c>
      <c r="C32" s="302"/>
      <c r="D32" s="302"/>
      <c r="E32" s="311">
        <v>3265</v>
      </c>
      <c r="F32" s="311">
        <v>21535</v>
      </c>
      <c r="G32" s="312">
        <v>3630.68</v>
      </c>
      <c r="H32" s="312">
        <v>23946.92</v>
      </c>
      <c r="I32" s="312">
        <v>16176.68</v>
      </c>
      <c r="J32" s="312">
        <v>104718.92</v>
      </c>
      <c r="K32" s="308">
        <f>G32/E32*100</f>
        <v>111.19999999999999</v>
      </c>
      <c r="L32" s="308">
        <f t="shared" si="0"/>
        <v>111.19999999999999</v>
      </c>
      <c r="M32" s="314">
        <v>130.04807460406784</v>
      </c>
      <c r="N32" s="314">
        <v>138.61243183141843</v>
      </c>
    </row>
    <row r="33" spans="1:14" s="253" customFormat="1" ht="18" customHeight="1">
      <c r="A33" s="288" t="s">
        <v>240</v>
      </c>
      <c r="B33" s="280" t="s">
        <v>12</v>
      </c>
      <c r="C33" s="302"/>
      <c r="D33" s="302"/>
      <c r="E33" s="311">
        <v>877</v>
      </c>
      <c r="F33" s="311">
        <v>6633</v>
      </c>
      <c r="G33" s="312">
        <v>853</v>
      </c>
      <c r="H33" s="312">
        <v>756.3283922462941</v>
      </c>
      <c r="I33" s="312">
        <v>4643</v>
      </c>
      <c r="J33" s="312">
        <v>29490.328392246294</v>
      </c>
      <c r="K33" s="315">
        <f>G33/E33*100</f>
        <v>97.26339794754846</v>
      </c>
      <c r="L33" s="315">
        <f t="shared" si="0"/>
        <v>11.402508551881413</v>
      </c>
      <c r="M33" s="314">
        <v>92.71166134185303</v>
      </c>
      <c r="N33" s="314">
        <v>82.39363095732648</v>
      </c>
    </row>
    <row r="34" spans="1:14" s="253" customFormat="1" ht="18" customHeight="1">
      <c r="A34" s="281" t="s">
        <v>241</v>
      </c>
      <c r="B34" s="280" t="s">
        <v>12</v>
      </c>
      <c r="C34" s="302"/>
      <c r="D34" s="302"/>
      <c r="E34" s="311">
        <v>1667</v>
      </c>
      <c r="F34" s="311">
        <v>3253</v>
      </c>
      <c r="G34" s="312">
        <v>1756</v>
      </c>
      <c r="H34" s="312">
        <v>3905</v>
      </c>
      <c r="I34" s="312">
        <v>10857</v>
      </c>
      <c r="J34" s="312">
        <v>21791</v>
      </c>
      <c r="K34" s="308">
        <f>G34/E34*100</f>
        <v>105.33893221355729</v>
      </c>
      <c r="L34" s="315">
        <f t="shared" si="0"/>
        <v>120.04303719643406</v>
      </c>
      <c r="M34" s="314">
        <v>99.26853799030812</v>
      </c>
      <c r="N34" s="314">
        <v>80.65065324401347</v>
      </c>
    </row>
    <row r="35" spans="1:14" s="253" customFormat="1" ht="18" customHeight="1">
      <c r="A35" s="281"/>
      <c r="B35" s="280"/>
      <c r="C35" s="302"/>
      <c r="D35" s="302"/>
      <c r="E35" s="311"/>
      <c r="F35" s="311"/>
      <c r="G35" s="312"/>
      <c r="H35" s="312"/>
      <c r="I35" s="312"/>
      <c r="J35" s="312"/>
      <c r="K35" s="308"/>
      <c r="L35" s="315"/>
      <c r="M35" s="314"/>
      <c r="N35" s="314"/>
    </row>
    <row r="36" spans="1:14" s="258" customFormat="1" ht="16.5">
      <c r="A36" s="289" t="s">
        <v>258</v>
      </c>
      <c r="B36" s="259"/>
      <c r="C36" s="298"/>
      <c r="D36" s="298"/>
      <c r="E36" s="298"/>
      <c r="F36" s="298"/>
      <c r="G36" s="298"/>
      <c r="H36" s="298"/>
      <c r="I36" s="298"/>
      <c r="J36" s="298"/>
      <c r="K36" s="300"/>
      <c r="L36" s="300"/>
      <c r="M36" s="300"/>
      <c r="N36" s="300"/>
    </row>
    <row r="37" spans="1:14" ht="16.5">
      <c r="A37" s="285" t="s">
        <v>260</v>
      </c>
      <c r="B37" s="245" t="s">
        <v>262</v>
      </c>
      <c r="C37" s="294">
        <v>12200</v>
      </c>
      <c r="D37" s="294">
        <v>12300</v>
      </c>
      <c r="E37" s="294"/>
      <c r="F37" s="316">
        <f>1067210/1000</f>
        <v>1067.21</v>
      </c>
      <c r="G37" s="294"/>
      <c r="H37" s="317">
        <f>1069317/1000</f>
        <v>1069.317</v>
      </c>
      <c r="I37" s="294"/>
      <c r="J37" s="318">
        <f>6822486/1000</f>
        <v>6822.486</v>
      </c>
      <c r="K37" s="296"/>
      <c r="L37" s="297">
        <f>H37/F37*100</f>
        <v>100.19743068374547</v>
      </c>
      <c r="M37" s="296"/>
      <c r="N37" s="319">
        <v>108.29999533305035</v>
      </c>
    </row>
    <row r="38" spans="1:14" s="258" customFormat="1" ht="16.5">
      <c r="A38" s="286" t="s">
        <v>234</v>
      </c>
      <c r="B38" s="257" t="s">
        <v>262</v>
      </c>
      <c r="C38" s="298">
        <v>1155</v>
      </c>
      <c r="D38" s="298">
        <v>1183</v>
      </c>
      <c r="E38" s="298"/>
      <c r="F38" s="299">
        <f>F37-F41</f>
        <v>117.73000000000002</v>
      </c>
      <c r="G38" s="299"/>
      <c r="H38" s="299">
        <f>H37-H41</f>
        <v>114.923</v>
      </c>
      <c r="I38" s="299"/>
      <c r="J38" s="299">
        <f>J37-J41</f>
        <v>761.7789999999995</v>
      </c>
      <c r="K38" s="300"/>
      <c r="L38" s="320">
        <f>H38/F38*100</f>
        <v>97.61573090970865</v>
      </c>
      <c r="M38" s="300"/>
      <c r="N38" s="300">
        <v>97.1</v>
      </c>
    </row>
    <row r="39" spans="1:14" ht="16.5" hidden="1">
      <c r="A39" s="287" t="s">
        <v>236</v>
      </c>
      <c r="B39" s="243" t="s">
        <v>262</v>
      </c>
      <c r="C39" s="302">
        <v>28</v>
      </c>
      <c r="D39" s="302">
        <v>29</v>
      </c>
      <c r="E39" s="302"/>
      <c r="F39" s="302"/>
      <c r="G39" s="302"/>
      <c r="H39" s="302"/>
      <c r="I39" s="302"/>
      <c r="J39" s="302"/>
      <c r="K39" s="308"/>
      <c r="L39" s="308"/>
      <c r="M39" s="308"/>
      <c r="N39" s="308"/>
    </row>
    <row r="40" spans="1:14" ht="16.5" hidden="1">
      <c r="A40" s="287" t="s">
        <v>235</v>
      </c>
      <c r="B40" s="243" t="s">
        <v>262</v>
      </c>
      <c r="C40" s="302">
        <v>1127</v>
      </c>
      <c r="D40" s="302">
        <v>1154</v>
      </c>
      <c r="E40" s="302"/>
      <c r="F40" s="302"/>
      <c r="G40" s="302"/>
      <c r="H40" s="302"/>
      <c r="I40" s="302"/>
      <c r="J40" s="302"/>
      <c r="K40" s="308"/>
      <c r="L40" s="308"/>
      <c r="M40" s="308"/>
      <c r="N40" s="308"/>
    </row>
    <row r="41" spans="1:14" s="258" customFormat="1" ht="16.5">
      <c r="A41" s="286" t="s">
        <v>193</v>
      </c>
      <c r="B41" s="257" t="s">
        <v>262</v>
      </c>
      <c r="C41" s="298">
        <v>11045</v>
      </c>
      <c r="D41" s="298">
        <v>11117</v>
      </c>
      <c r="E41" s="298"/>
      <c r="F41" s="321">
        <f>949480/1000</f>
        <v>949.48</v>
      </c>
      <c r="G41" s="298"/>
      <c r="H41" s="322">
        <f>954394/1000</f>
        <v>954.394</v>
      </c>
      <c r="I41" s="298"/>
      <c r="J41" s="299">
        <f>6060707/1000</f>
        <v>6060.707</v>
      </c>
      <c r="K41" s="300"/>
      <c r="L41" s="323">
        <f>H41/F41*100</f>
        <v>100.51754644647598</v>
      </c>
      <c r="M41" s="300"/>
      <c r="N41" s="324">
        <v>109.88816466651836</v>
      </c>
    </row>
    <row r="42" spans="1:14" ht="16.5">
      <c r="A42" s="285" t="s">
        <v>259</v>
      </c>
      <c r="B42" s="242"/>
      <c r="C42" s="302"/>
      <c r="D42" s="302"/>
      <c r="E42" s="302"/>
      <c r="F42" s="302"/>
      <c r="G42" s="302"/>
      <c r="H42" s="302"/>
      <c r="I42" s="302"/>
      <c r="J42" s="302"/>
      <c r="K42" s="308"/>
      <c r="L42" s="308"/>
      <c r="M42" s="308"/>
      <c r="N42" s="308"/>
    </row>
    <row r="43" spans="1:14" ht="16.5">
      <c r="A43" s="283" t="s">
        <v>300</v>
      </c>
      <c r="B43" s="282" t="s">
        <v>194</v>
      </c>
      <c r="C43" s="302"/>
      <c r="D43" s="302"/>
      <c r="E43" s="325"/>
      <c r="F43" s="326">
        <v>114928</v>
      </c>
      <c r="G43" s="328"/>
      <c r="H43" s="326">
        <v>115272.784</v>
      </c>
      <c r="I43" s="325"/>
      <c r="J43" s="325">
        <v>697886.784</v>
      </c>
      <c r="K43" s="315"/>
      <c r="L43" s="315">
        <f aca="true" t="shared" si="1" ref="L43:L65">H43/F43*100</f>
        <v>100.29999999999998</v>
      </c>
      <c r="M43" s="329"/>
      <c r="N43" s="327">
        <v>124.13386291477309</v>
      </c>
    </row>
    <row r="44" spans="1:14" ht="16.5">
      <c r="A44" s="290" t="s">
        <v>255</v>
      </c>
      <c r="B44" s="282" t="s">
        <v>194</v>
      </c>
      <c r="C44" s="302"/>
      <c r="D44" s="302"/>
      <c r="E44" s="325"/>
      <c r="F44" s="326">
        <v>80639</v>
      </c>
      <c r="G44" s="328"/>
      <c r="H44" s="326">
        <v>82171.141</v>
      </c>
      <c r="I44" s="325"/>
      <c r="J44" s="325">
        <v>656859.1410000001</v>
      </c>
      <c r="K44" s="315"/>
      <c r="L44" s="315">
        <f t="shared" si="1"/>
        <v>101.9</v>
      </c>
      <c r="M44" s="329"/>
      <c r="N44" s="327">
        <v>112.28534131294327</v>
      </c>
    </row>
    <row r="45" spans="1:14" ht="16.5">
      <c r="A45" s="283" t="s">
        <v>297</v>
      </c>
      <c r="B45" s="282" t="s">
        <v>194</v>
      </c>
      <c r="C45" s="302"/>
      <c r="D45" s="302"/>
      <c r="E45" s="325"/>
      <c r="F45" s="326">
        <v>74301</v>
      </c>
      <c r="G45" s="328"/>
      <c r="H45" s="326">
        <v>74672.505</v>
      </c>
      <c r="I45" s="330"/>
      <c r="J45" s="325">
        <v>584301.505</v>
      </c>
      <c r="K45" s="315"/>
      <c r="L45" s="315">
        <f t="shared" si="1"/>
        <v>100.50000000000001</v>
      </c>
      <c r="M45" s="329"/>
      <c r="N45" s="327">
        <v>103.40338453642912</v>
      </c>
    </row>
    <row r="46" spans="1:14" ht="16.5">
      <c r="A46" s="290" t="s">
        <v>286</v>
      </c>
      <c r="B46" s="282" t="s">
        <v>194</v>
      </c>
      <c r="C46" s="302"/>
      <c r="D46" s="302"/>
      <c r="E46" s="325"/>
      <c r="F46" s="326">
        <v>135738</v>
      </c>
      <c r="G46" s="328"/>
      <c r="H46" s="326">
        <v>136416.69</v>
      </c>
      <c r="I46" s="325"/>
      <c r="J46" s="325">
        <v>509723.69</v>
      </c>
      <c r="K46" s="315"/>
      <c r="L46" s="315">
        <f t="shared" si="1"/>
        <v>100.50000000000001</v>
      </c>
      <c r="M46" s="329"/>
      <c r="N46" s="327">
        <v>98.09698197886115</v>
      </c>
    </row>
    <row r="47" spans="1:14" ht="16.5">
      <c r="A47" s="290" t="s">
        <v>254</v>
      </c>
      <c r="B47" s="282" t="s">
        <v>194</v>
      </c>
      <c r="C47" s="302"/>
      <c r="D47" s="302"/>
      <c r="E47" s="325"/>
      <c r="F47" s="326">
        <v>75999</v>
      </c>
      <c r="G47" s="328"/>
      <c r="H47" s="326">
        <v>76150.99799999999</v>
      </c>
      <c r="I47" s="325"/>
      <c r="J47" s="325">
        <v>477495.998</v>
      </c>
      <c r="K47" s="315"/>
      <c r="L47" s="315">
        <f t="shared" si="1"/>
        <v>100.2</v>
      </c>
      <c r="M47" s="329"/>
      <c r="N47" s="327">
        <v>107.38886519941886</v>
      </c>
    </row>
    <row r="48" spans="1:14" ht="16.5">
      <c r="A48" s="283" t="s">
        <v>299</v>
      </c>
      <c r="B48" s="282" t="s">
        <v>194</v>
      </c>
      <c r="C48" s="302"/>
      <c r="D48" s="302"/>
      <c r="E48" s="325"/>
      <c r="F48" s="326">
        <v>64237</v>
      </c>
      <c r="G48" s="331"/>
      <c r="H48" s="326">
        <v>64815.13300000001</v>
      </c>
      <c r="I48" s="330"/>
      <c r="J48" s="325">
        <v>410620.13300000003</v>
      </c>
      <c r="K48" s="315"/>
      <c r="L48" s="315">
        <f t="shared" si="1"/>
        <v>100.9</v>
      </c>
      <c r="M48" s="329"/>
      <c r="N48" s="327">
        <v>106.94095955663087</v>
      </c>
    </row>
    <row r="49" spans="1:14" ht="16.5">
      <c r="A49" s="283" t="s">
        <v>296</v>
      </c>
      <c r="B49" s="282" t="s">
        <v>194</v>
      </c>
      <c r="C49" s="302"/>
      <c r="D49" s="302"/>
      <c r="E49" s="325"/>
      <c r="F49" s="326">
        <v>56276</v>
      </c>
      <c r="G49" s="331"/>
      <c r="H49" s="326">
        <v>57345.244000000006</v>
      </c>
      <c r="I49" s="330"/>
      <c r="J49" s="325">
        <v>398560.244</v>
      </c>
      <c r="K49" s="315"/>
      <c r="L49" s="315">
        <f t="shared" si="1"/>
        <v>101.9</v>
      </c>
      <c r="M49" s="329"/>
      <c r="N49" s="327">
        <v>103.36079107678661</v>
      </c>
    </row>
    <row r="50" spans="1:14" ht="16.5">
      <c r="A50" s="291" t="s">
        <v>295</v>
      </c>
      <c r="B50" s="282" t="s">
        <v>194</v>
      </c>
      <c r="C50" s="302"/>
      <c r="D50" s="302"/>
      <c r="E50" s="325"/>
      <c r="F50" s="326">
        <v>47178</v>
      </c>
      <c r="G50" s="328"/>
      <c r="H50" s="326">
        <v>47366.712</v>
      </c>
      <c r="I50" s="330"/>
      <c r="J50" s="325">
        <v>319349.712</v>
      </c>
      <c r="K50" s="315"/>
      <c r="L50" s="315">
        <f t="shared" si="1"/>
        <v>100.4</v>
      </c>
      <c r="M50" s="329"/>
      <c r="N50" s="327">
        <v>110.85029105386839</v>
      </c>
    </row>
    <row r="51" spans="1:14" ht="16.5">
      <c r="A51" s="291" t="s">
        <v>252</v>
      </c>
      <c r="B51" s="282" t="s">
        <v>194</v>
      </c>
      <c r="C51" s="302"/>
      <c r="D51" s="302"/>
      <c r="E51" s="325"/>
      <c r="F51" s="326">
        <v>49002</v>
      </c>
      <c r="G51" s="328"/>
      <c r="H51" s="326">
        <v>50423.058</v>
      </c>
      <c r="I51" s="330"/>
      <c r="J51" s="325">
        <v>313270.058</v>
      </c>
      <c r="K51" s="315"/>
      <c r="L51" s="315">
        <f t="shared" si="1"/>
        <v>102.89999999999999</v>
      </c>
      <c r="M51" s="329"/>
      <c r="N51" s="327">
        <v>109.99650912921348</v>
      </c>
    </row>
    <row r="52" spans="1:14" ht="16.5">
      <c r="A52" s="283" t="s">
        <v>243</v>
      </c>
      <c r="B52" s="282" t="s">
        <v>194</v>
      </c>
      <c r="C52" s="302"/>
      <c r="D52" s="302"/>
      <c r="E52" s="325"/>
      <c r="F52" s="326">
        <v>35285</v>
      </c>
      <c r="G52" s="328"/>
      <c r="H52" s="326">
        <v>36308.265</v>
      </c>
      <c r="I52" s="330"/>
      <c r="J52" s="325">
        <v>250798.265</v>
      </c>
      <c r="K52" s="315"/>
      <c r="L52" s="315">
        <f t="shared" si="1"/>
        <v>102.89999999999999</v>
      </c>
      <c r="M52" s="329"/>
      <c r="N52" s="327">
        <v>91.0070959173528</v>
      </c>
    </row>
    <row r="53" spans="1:14" ht="16.5">
      <c r="A53" s="290" t="s">
        <v>289</v>
      </c>
      <c r="B53" s="282" t="s">
        <v>194</v>
      </c>
      <c r="C53" s="302"/>
      <c r="D53" s="302"/>
      <c r="E53" s="325"/>
      <c r="F53" s="326">
        <v>40544</v>
      </c>
      <c r="G53" s="328"/>
      <c r="H53" s="326">
        <v>40665.632</v>
      </c>
      <c r="I53" s="325"/>
      <c r="J53" s="325">
        <v>234118.63199999998</v>
      </c>
      <c r="K53" s="315"/>
      <c r="L53" s="315">
        <f t="shared" si="1"/>
        <v>100.29999999999998</v>
      </c>
      <c r="M53" s="329"/>
      <c r="N53" s="327">
        <v>98.61405085738114</v>
      </c>
    </row>
    <row r="54" spans="1:14" ht="16.5">
      <c r="A54" s="283" t="s">
        <v>248</v>
      </c>
      <c r="B54" s="282" t="s">
        <v>194</v>
      </c>
      <c r="C54" s="302"/>
      <c r="D54" s="302"/>
      <c r="E54" s="325"/>
      <c r="F54" s="326">
        <v>29480</v>
      </c>
      <c r="G54" s="328"/>
      <c r="H54" s="326">
        <v>29686.36</v>
      </c>
      <c r="I54" s="330"/>
      <c r="J54" s="325">
        <v>177768.36</v>
      </c>
      <c r="K54" s="315"/>
      <c r="L54" s="315">
        <f t="shared" si="1"/>
        <v>100.70000000000002</v>
      </c>
      <c r="M54" s="329"/>
      <c r="N54" s="327">
        <v>140.11961944998384</v>
      </c>
    </row>
    <row r="55" spans="1:14" ht="16.5">
      <c r="A55" s="290" t="s">
        <v>292</v>
      </c>
      <c r="B55" s="282" t="s">
        <v>194</v>
      </c>
      <c r="C55" s="302"/>
      <c r="D55" s="302"/>
      <c r="E55" s="325"/>
      <c r="F55" s="326">
        <v>17783</v>
      </c>
      <c r="G55" s="328"/>
      <c r="H55" s="326">
        <v>17943.047000000002</v>
      </c>
      <c r="I55" s="325"/>
      <c r="J55" s="325">
        <v>123734.047</v>
      </c>
      <c r="K55" s="315"/>
      <c r="L55" s="315">
        <f t="shared" si="1"/>
        <v>100.9</v>
      </c>
      <c r="M55" s="329"/>
      <c r="N55" s="327">
        <v>92.79937525780927</v>
      </c>
    </row>
    <row r="56" spans="1:14" ht="16.5">
      <c r="A56" s="290" t="s">
        <v>250</v>
      </c>
      <c r="B56" s="282" t="s">
        <v>194</v>
      </c>
      <c r="C56" s="302"/>
      <c r="D56" s="302"/>
      <c r="E56" s="325"/>
      <c r="F56" s="326">
        <v>17477</v>
      </c>
      <c r="G56" s="328"/>
      <c r="H56" s="326">
        <v>15285</v>
      </c>
      <c r="I56" s="325"/>
      <c r="J56" s="325">
        <v>112004</v>
      </c>
      <c r="K56" s="315"/>
      <c r="L56" s="315">
        <f t="shared" si="1"/>
        <v>87.4578016822109</v>
      </c>
      <c r="M56" s="329"/>
      <c r="N56" s="327">
        <v>106.51222944957968</v>
      </c>
    </row>
    <row r="57" spans="1:14" ht="16.5">
      <c r="A57" s="290" t="s">
        <v>288</v>
      </c>
      <c r="B57" s="282" t="s">
        <v>194</v>
      </c>
      <c r="C57" s="302"/>
      <c r="D57" s="302"/>
      <c r="E57" s="325"/>
      <c r="F57" s="326">
        <v>28795</v>
      </c>
      <c r="G57" s="328"/>
      <c r="H57" s="326">
        <v>28276.69</v>
      </c>
      <c r="I57" s="325"/>
      <c r="J57" s="325">
        <v>101316.69</v>
      </c>
      <c r="K57" s="315"/>
      <c r="L57" s="315">
        <f t="shared" si="1"/>
        <v>98.2</v>
      </c>
      <c r="M57" s="329"/>
      <c r="N57" s="327">
        <v>144.86022504682518</v>
      </c>
    </row>
    <row r="58" spans="1:14" ht="15" customHeight="1">
      <c r="A58" s="290" t="s">
        <v>293</v>
      </c>
      <c r="B58" s="282" t="s">
        <v>194</v>
      </c>
      <c r="C58" s="302"/>
      <c r="D58" s="302"/>
      <c r="E58" s="325"/>
      <c r="F58" s="326">
        <v>14389</v>
      </c>
      <c r="G58" s="328"/>
      <c r="H58" s="326">
        <v>14475.333999999999</v>
      </c>
      <c r="I58" s="325"/>
      <c r="J58" s="325">
        <v>96880.334</v>
      </c>
      <c r="K58" s="315"/>
      <c r="L58" s="315">
        <f t="shared" si="1"/>
        <v>100.6</v>
      </c>
      <c r="M58" s="329"/>
      <c r="N58" s="327">
        <v>116.3252653570914</v>
      </c>
    </row>
    <row r="59" spans="1:14" ht="16.5">
      <c r="A59" s="283" t="s">
        <v>301</v>
      </c>
      <c r="B59" s="282" t="s">
        <v>194</v>
      </c>
      <c r="C59" s="302"/>
      <c r="D59" s="302"/>
      <c r="E59" s="325"/>
      <c r="F59" s="326">
        <v>14594</v>
      </c>
      <c r="G59" s="331"/>
      <c r="H59" s="326">
        <v>14331.308</v>
      </c>
      <c r="I59" s="330"/>
      <c r="J59" s="325">
        <v>95660.308</v>
      </c>
      <c r="K59" s="315"/>
      <c r="L59" s="315">
        <f t="shared" si="1"/>
        <v>98.2</v>
      </c>
      <c r="M59" s="329"/>
      <c r="N59" s="327">
        <v>138.98054336771756</v>
      </c>
    </row>
    <row r="60" spans="1:14" ht="16.5">
      <c r="A60" s="283" t="s">
        <v>298</v>
      </c>
      <c r="B60" s="282" t="s">
        <v>194</v>
      </c>
      <c r="C60" s="302"/>
      <c r="D60" s="302"/>
      <c r="E60" s="325"/>
      <c r="F60" s="326">
        <v>13531</v>
      </c>
      <c r="G60" s="328"/>
      <c r="H60" s="326">
        <v>11166</v>
      </c>
      <c r="I60" s="330"/>
      <c r="J60" s="325">
        <v>82671</v>
      </c>
      <c r="K60" s="315"/>
      <c r="L60" s="315">
        <f t="shared" si="1"/>
        <v>82.52161702756634</v>
      </c>
      <c r="M60" s="329"/>
      <c r="N60" s="327">
        <v>93.7164168952774</v>
      </c>
    </row>
    <row r="61" spans="1:14" ht="16.5">
      <c r="A61" s="283" t="s">
        <v>294</v>
      </c>
      <c r="B61" s="282" t="s">
        <v>194</v>
      </c>
      <c r="C61" s="302"/>
      <c r="D61" s="302"/>
      <c r="E61" s="325"/>
      <c r="F61" s="326">
        <v>10405</v>
      </c>
      <c r="G61" s="328"/>
      <c r="H61" s="326">
        <v>10290.545000000002</v>
      </c>
      <c r="I61" s="330"/>
      <c r="J61" s="325">
        <v>65452.545</v>
      </c>
      <c r="K61" s="315"/>
      <c r="L61" s="315">
        <f t="shared" si="1"/>
        <v>98.90000000000002</v>
      </c>
      <c r="M61" s="329"/>
      <c r="N61" s="327">
        <v>118.57130305610406</v>
      </c>
    </row>
    <row r="62" spans="1:14" ht="16.5">
      <c r="A62" s="290" t="s">
        <v>287</v>
      </c>
      <c r="B62" s="282" t="s">
        <v>194</v>
      </c>
      <c r="C62" s="302"/>
      <c r="D62" s="302"/>
      <c r="E62" s="325"/>
      <c r="F62" s="326">
        <v>8760</v>
      </c>
      <c r="G62" s="328"/>
      <c r="H62" s="326">
        <v>8777.52</v>
      </c>
      <c r="I62" s="325"/>
      <c r="J62" s="325">
        <v>54933.520000000004</v>
      </c>
      <c r="K62" s="315"/>
      <c r="L62" s="315">
        <f t="shared" si="1"/>
        <v>100.2</v>
      </c>
      <c r="M62" s="329"/>
      <c r="N62" s="327">
        <v>82.56458352120721</v>
      </c>
    </row>
    <row r="63" spans="1:14" ht="16.5">
      <c r="A63" s="290" t="s">
        <v>290</v>
      </c>
      <c r="B63" s="282" t="s">
        <v>194</v>
      </c>
      <c r="C63" s="302"/>
      <c r="D63" s="302"/>
      <c r="E63" s="325"/>
      <c r="F63" s="326">
        <v>3415</v>
      </c>
      <c r="G63" s="328"/>
      <c r="H63" s="326">
        <v>3428.66</v>
      </c>
      <c r="I63" s="325"/>
      <c r="J63" s="325">
        <v>22285.66</v>
      </c>
      <c r="K63" s="315"/>
      <c r="L63" s="315">
        <f t="shared" si="1"/>
        <v>100.4</v>
      </c>
      <c r="M63" s="329"/>
      <c r="N63" s="327">
        <v>147.3237257883255</v>
      </c>
    </row>
    <row r="64" spans="1:14" ht="16.5">
      <c r="A64" s="290" t="s">
        <v>285</v>
      </c>
      <c r="B64" s="282" t="s">
        <v>12</v>
      </c>
      <c r="C64" s="302"/>
      <c r="D64" s="302"/>
      <c r="E64" s="325">
        <v>23411</v>
      </c>
      <c r="F64" s="326">
        <v>7426</v>
      </c>
      <c r="G64" s="325">
        <v>23835</v>
      </c>
      <c r="H64" s="326">
        <v>7560.493357823246</v>
      </c>
      <c r="I64" s="325">
        <v>531535</v>
      </c>
      <c r="J64" s="325">
        <v>146433.49335782326</v>
      </c>
      <c r="K64" s="315">
        <f>G64/E64*100</f>
        <v>101.81111443338602</v>
      </c>
      <c r="L64" s="315">
        <f t="shared" si="1"/>
        <v>101.81111443338602</v>
      </c>
      <c r="M64" s="327">
        <v>153.0336968663987</v>
      </c>
      <c r="N64" s="327">
        <v>118.41621652743268</v>
      </c>
    </row>
    <row r="65" spans="1:14" ht="16.5">
      <c r="A65" s="333" t="s">
        <v>291</v>
      </c>
      <c r="B65" s="337" t="s">
        <v>12</v>
      </c>
      <c r="C65" s="332"/>
      <c r="D65" s="332"/>
      <c r="E65" s="338">
        <v>16897</v>
      </c>
      <c r="F65" s="339">
        <v>3621</v>
      </c>
      <c r="G65" s="338">
        <v>17319.425</v>
      </c>
      <c r="H65" s="339">
        <v>3711.525</v>
      </c>
      <c r="I65" s="338">
        <v>134152.425</v>
      </c>
      <c r="J65" s="338">
        <v>37368.525</v>
      </c>
      <c r="K65" s="340">
        <f>G65/E65*100</f>
        <v>102.49999999999999</v>
      </c>
      <c r="L65" s="340">
        <f t="shared" si="1"/>
        <v>102.50000000000001</v>
      </c>
      <c r="M65" s="341">
        <v>97.41095935171872</v>
      </c>
      <c r="N65" s="341">
        <v>75.00858106344968</v>
      </c>
    </row>
    <row r="66" spans="2:14" ht="16.5">
      <c r="B66" s="334" t="s">
        <v>263</v>
      </c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5"/>
      <c r="N66" s="336"/>
    </row>
    <row r="67" spans="2:13" ht="16.5">
      <c r="B67" s="239"/>
      <c r="C67" s="240"/>
      <c r="D67" s="241" t="s">
        <v>264</v>
      </c>
      <c r="E67" s="241"/>
      <c r="F67" s="241"/>
      <c r="G67" s="241"/>
      <c r="H67" s="241"/>
      <c r="I67" s="241"/>
      <c r="J67" s="241"/>
      <c r="K67" s="241"/>
      <c r="L67" s="241"/>
      <c r="M67" s="238"/>
    </row>
  </sheetData>
  <sheetProtection/>
  <mergeCells count="13">
    <mergeCell ref="M4:N4"/>
    <mergeCell ref="A4:A5"/>
    <mergeCell ref="B4:B5"/>
    <mergeCell ref="A2:N2"/>
    <mergeCell ref="C6:D6"/>
    <mergeCell ref="C4:D5"/>
    <mergeCell ref="E6:F6"/>
    <mergeCell ref="G6:H6"/>
    <mergeCell ref="I6:J6"/>
    <mergeCell ref="E4:F4"/>
    <mergeCell ref="G4:H4"/>
    <mergeCell ref="I4:J4"/>
    <mergeCell ref="K4:L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3">
      <selection activeCell="I21" sqref="I21"/>
    </sheetView>
  </sheetViews>
  <sheetFormatPr defaultColWidth="8.72265625" defaultRowHeight="16.5"/>
  <cols>
    <col min="1" max="1" width="30.36328125" style="0" customWidth="1"/>
    <col min="2" max="2" width="7.18359375" style="0" bestFit="1" customWidth="1"/>
    <col min="3" max="4" width="8.8125" style="0" bestFit="1" customWidth="1"/>
    <col min="5" max="5" width="7.8125" style="0" customWidth="1"/>
    <col min="6" max="6" width="10.0859375" style="0" bestFit="1" customWidth="1"/>
    <col min="7" max="7" width="8.36328125" style="0" customWidth="1"/>
    <col min="8" max="8" width="9.0859375" style="0" customWidth="1"/>
    <col min="9" max="9" width="8.6328125" style="0" customWidth="1"/>
    <col min="10" max="10" width="9.0859375" style="0" customWidth="1"/>
    <col min="11" max="11" width="8.6328125" style="0" customWidth="1"/>
    <col min="12" max="12" width="9.0859375" style="0" customWidth="1"/>
    <col min="13" max="13" width="7.6328125" style="0" customWidth="1"/>
    <col min="14" max="14" width="9.6328125" style="0" customWidth="1"/>
  </cols>
  <sheetData>
    <row r="1" spans="1:5" ht="16.5">
      <c r="A1" s="31" t="s">
        <v>7</v>
      </c>
      <c r="B1" s="31"/>
      <c r="C1" s="31"/>
      <c r="D1" s="31"/>
      <c r="E1" s="31"/>
    </row>
    <row r="2" spans="1:14" ht="20.25">
      <c r="A2" s="29" t="s">
        <v>226</v>
      </c>
      <c r="B2" s="29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20.25">
      <c r="A3" s="29"/>
      <c r="B3" s="29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6.5" customHeight="1">
      <c r="A4" s="371" t="s">
        <v>13</v>
      </c>
      <c r="B4" s="371" t="s">
        <v>38</v>
      </c>
      <c r="C4" s="375" t="s">
        <v>180</v>
      </c>
      <c r="D4" s="376"/>
      <c r="E4" s="375" t="s">
        <v>216</v>
      </c>
      <c r="F4" s="376"/>
      <c r="G4" s="375" t="s">
        <v>224</v>
      </c>
      <c r="H4" s="376"/>
      <c r="I4" s="393" t="s">
        <v>229</v>
      </c>
      <c r="J4" s="394"/>
      <c r="K4" s="399" t="s">
        <v>9</v>
      </c>
      <c r="L4" s="400"/>
      <c r="M4" s="400"/>
      <c r="N4" s="401"/>
    </row>
    <row r="5" spans="1:14" ht="16.5" customHeight="1">
      <c r="A5" s="372"/>
      <c r="B5" s="372"/>
      <c r="C5" s="377"/>
      <c r="D5" s="378"/>
      <c r="E5" s="377"/>
      <c r="F5" s="378"/>
      <c r="G5" s="377"/>
      <c r="H5" s="378"/>
      <c r="I5" s="395"/>
      <c r="J5" s="396"/>
      <c r="K5" s="375" t="s">
        <v>225</v>
      </c>
      <c r="L5" s="376"/>
      <c r="M5" s="375" t="s">
        <v>230</v>
      </c>
      <c r="N5" s="376"/>
    </row>
    <row r="6" spans="1:14" ht="16.5">
      <c r="A6" s="372"/>
      <c r="B6" s="372"/>
      <c r="C6" s="377"/>
      <c r="D6" s="378"/>
      <c r="E6" s="377"/>
      <c r="F6" s="378"/>
      <c r="G6" s="377"/>
      <c r="H6" s="378"/>
      <c r="I6" s="395"/>
      <c r="J6" s="396"/>
      <c r="K6" s="377"/>
      <c r="L6" s="378"/>
      <c r="M6" s="377"/>
      <c r="N6" s="378"/>
    </row>
    <row r="7" spans="1:14" ht="16.5">
      <c r="A7" s="372"/>
      <c r="B7" s="372"/>
      <c r="C7" s="377"/>
      <c r="D7" s="378"/>
      <c r="E7" s="379"/>
      <c r="F7" s="380"/>
      <c r="G7" s="379"/>
      <c r="H7" s="380"/>
      <c r="I7" s="397"/>
      <c r="J7" s="398"/>
      <c r="K7" s="379"/>
      <c r="L7" s="380"/>
      <c r="M7" s="379"/>
      <c r="N7" s="380"/>
    </row>
    <row r="8" spans="1:14" ht="42.75">
      <c r="A8" s="92"/>
      <c r="B8" s="92"/>
      <c r="C8" s="94"/>
      <c r="D8" s="95"/>
      <c r="E8" s="97" t="s">
        <v>188</v>
      </c>
      <c r="F8" s="97" t="s">
        <v>189</v>
      </c>
      <c r="G8" s="97" t="s">
        <v>188</v>
      </c>
      <c r="H8" s="97" t="s">
        <v>189</v>
      </c>
      <c r="I8" s="97" t="s">
        <v>188</v>
      </c>
      <c r="J8" s="97" t="s">
        <v>189</v>
      </c>
      <c r="K8" s="97" t="s">
        <v>188</v>
      </c>
      <c r="L8" s="97" t="s">
        <v>189</v>
      </c>
      <c r="M8" s="97" t="s">
        <v>188</v>
      </c>
      <c r="N8" s="97" t="s">
        <v>189</v>
      </c>
    </row>
    <row r="9" spans="1:14" ht="16.5">
      <c r="A9" s="60" t="s">
        <v>10</v>
      </c>
      <c r="B9" s="60" t="s">
        <v>11</v>
      </c>
      <c r="C9" s="381">
        <v>1</v>
      </c>
      <c r="D9" s="382"/>
      <c r="E9" s="93">
        <v>2</v>
      </c>
      <c r="F9" s="60">
        <v>3</v>
      </c>
      <c r="G9" s="60">
        <v>4</v>
      </c>
      <c r="H9" s="60">
        <v>5</v>
      </c>
      <c r="I9" s="60">
        <v>6</v>
      </c>
      <c r="J9" s="60">
        <v>7</v>
      </c>
      <c r="K9" s="60">
        <v>8</v>
      </c>
      <c r="L9" s="60">
        <v>9</v>
      </c>
      <c r="M9" s="60">
        <v>10</v>
      </c>
      <c r="N9" s="60">
        <v>11</v>
      </c>
    </row>
    <row r="10" spans="1:15" ht="19.5" customHeight="1">
      <c r="A10" s="12" t="s">
        <v>30</v>
      </c>
      <c r="B10" s="116" t="s">
        <v>194</v>
      </c>
      <c r="C10" s="177">
        <v>11870000</v>
      </c>
      <c r="D10" s="177">
        <v>11980000</v>
      </c>
      <c r="E10" s="121" t="s">
        <v>195</v>
      </c>
      <c r="F10" s="118">
        <v>1048481</v>
      </c>
      <c r="G10" s="131" t="s">
        <v>195</v>
      </c>
      <c r="H10" s="118">
        <v>1050399</v>
      </c>
      <c r="I10" s="131" t="s">
        <v>195</v>
      </c>
      <c r="J10" s="118">
        <v>3947614</v>
      </c>
      <c r="K10" s="132" t="s">
        <v>195</v>
      </c>
      <c r="L10" s="224">
        <f>H10/F10*100</f>
        <v>100.18293130729121</v>
      </c>
      <c r="M10" s="225" t="s">
        <v>195</v>
      </c>
      <c r="N10" s="226">
        <v>116.9</v>
      </c>
      <c r="O10" s="91"/>
    </row>
    <row r="11" spans="1:15" ht="19.5" customHeight="1">
      <c r="A11" s="136" t="s">
        <v>0</v>
      </c>
      <c r="B11" s="117" t="s">
        <v>194</v>
      </c>
      <c r="C11" s="122"/>
      <c r="D11" s="122"/>
      <c r="E11" s="122"/>
      <c r="F11" s="119">
        <v>13485</v>
      </c>
      <c r="G11" s="87"/>
      <c r="H11" s="119">
        <v>13242</v>
      </c>
      <c r="I11" s="88"/>
      <c r="J11" s="119">
        <v>76225</v>
      </c>
      <c r="K11" s="130"/>
      <c r="L11" s="227">
        <f>H11/F11*100</f>
        <v>98.19799777530591</v>
      </c>
      <c r="M11" s="187"/>
      <c r="N11" s="184">
        <v>103.4</v>
      </c>
      <c r="O11" s="65"/>
    </row>
    <row r="12" spans="1:15" ht="19.5" customHeight="1">
      <c r="A12" s="136" t="s">
        <v>190</v>
      </c>
      <c r="B12" s="117" t="s">
        <v>194</v>
      </c>
      <c r="C12" s="122"/>
      <c r="D12" s="122"/>
      <c r="E12" s="122"/>
      <c r="F12" s="119">
        <v>65</v>
      </c>
      <c r="G12" s="87"/>
      <c r="H12" s="119">
        <v>64</v>
      </c>
      <c r="I12" s="88"/>
      <c r="J12" s="119">
        <v>313</v>
      </c>
      <c r="K12" s="130"/>
      <c r="L12" s="227">
        <f>H12/F12*100</f>
        <v>98.46153846153847</v>
      </c>
      <c r="M12" s="187"/>
      <c r="N12" s="184">
        <v>96.3</v>
      </c>
      <c r="O12" s="65"/>
    </row>
    <row r="13" spans="1:15" ht="19.5" customHeight="1">
      <c r="A13" s="136" t="s">
        <v>191</v>
      </c>
      <c r="B13" s="117" t="s">
        <v>194</v>
      </c>
      <c r="C13" s="122"/>
      <c r="D13" s="122"/>
      <c r="E13" s="122"/>
      <c r="F13" s="120"/>
      <c r="G13" s="87"/>
      <c r="H13" s="119"/>
      <c r="I13" s="89"/>
      <c r="J13" s="120"/>
      <c r="K13" s="130"/>
      <c r="L13" s="227"/>
      <c r="M13" s="187"/>
      <c r="N13" s="184"/>
      <c r="O13" s="65"/>
    </row>
    <row r="14" spans="1:15" ht="19.5" customHeight="1">
      <c r="A14" s="136" t="s">
        <v>192</v>
      </c>
      <c r="B14" s="117" t="s">
        <v>194</v>
      </c>
      <c r="C14" s="122"/>
      <c r="D14" s="122"/>
      <c r="E14" s="122"/>
      <c r="F14" s="119">
        <v>136816</v>
      </c>
      <c r="G14" s="87"/>
      <c r="H14" s="119">
        <v>136952</v>
      </c>
      <c r="I14" s="89"/>
      <c r="J14" s="119">
        <v>455470</v>
      </c>
      <c r="K14" s="130"/>
      <c r="L14" s="227">
        <f>H14/F14*100</f>
        <v>100.09940357852882</v>
      </c>
      <c r="M14" s="187"/>
      <c r="N14" s="184">
        <v>102</v>
      </c>
      <c r="O14" s="65"/>
    </row>
    <row r="15" spans="1:15" ht="19.5" customHeight="1">
      <c r="A15" s="136" t="s">
        <v>193</v>
      </c>
      <c r="B15" s="117" t="s">
        <v>194</v>
      </c>
      <c r="C15" s="122"/>
      <c r="D15" s="122"/>
      <c r="E15" s="122"/>
      <c r="F15" s="119">
        <v>898115</v>
      </c>
      <c r="G15" s="87"/>
      <c r="H15" s="119">
        <v>900141</v>
      </c>
      <c r="I15" s="89"/>
      <c r="J15" s="119">
        <v>3415606</v>
      </c>
      <c r="K15" s="130"/>
      <c r="L15" s="227">
        <f>H15/F15*100</f>
        <v>100.22558358339411</v>
      </c>
      <c r="M15" s="187"/>
      <c r="N15" s="184">
        <v>119.6</v>
      </c>
      <c r="O15" s="65"/>
    </row>
    <row r="16" spans="1:15" ht="19.5" customHeight="1">
      <c r="A16" s="172" t="s">
        <v>44</v>
      </c>
      <c r="B16" s="11"/>
      <c r="C16" s="180"/>
      <c r="D16" s="123"/>
      <c r="E16" s="123"/>
      <c r="F16" s="86"/>
      <c r="G16" s="123"/>
      <c r="H16" s="123"/>
      <c r="I16" s="123"/>
      <c r="J16" s="124"/>
      <c r="K16" s="130"/>
      <c r="L16" s="181"/>
      <c r="M16" s="178"/>
      <c r="N16" s="179"/>
      <c r="O16" s="36"/>
    </row>
    <row r="17" spans="1:16" ht="19.5" customHeight="1">
      <c r="A17" s="137" t="s">
        <v>197</v>
      </c>
      <c r="B17" s="117" t="s">
        <v>12</v>
      </c>
      <c r="C17" s="182"/>
      <c r="D17" s="182"/>
      <c r="E17" s="157">
        <v>2263</v>
      </c>
      <c r="F17" s="157">
        <v>14533</v>
      </c>
      <c r="G17" s="159">
        <v>2267</v>
      </c>
      <c r="H17" s="160">
        <v>14558</v>
      </c>
      <c r="I17" s="120">
        <v>7896</v>
      </c>
      <c r="J17" s="119">
        <v>49836</v>
      </c>
      <c r="K17" s="173">
        <f>G17/E17*100</f>
        <v>100.17675651789659</v>
      </c>
      <c r="L17" s="183">
        <f>H17/F17*100</f>
        <v>100.17202229408933</v>
      </c>
      <c r="M17" s="183">
        <v>143.14720812182742</v>
      </c>
      <c r="N17" s="184">
        <v>153.60621378375046</v>
      </c>
      <c r="O17" s="63"/>
      <c r="P17" s="64"/>
    </row>
    <row r="18" spans="1:15" ht="19.5" customHeight="1">
      <c r="A18" s="137" t="s">
        <v>198</v>
      </c>
      <c r="B18" s="117" t="s">
        <v>12</v>
      </c>
      <c r="C18" s="182"/>
      <c r="D18" s="182"/>
      <c r="E18" s="158">
        <v>31550</v>
      </c>
      <c r="F18" s="158">
        <v>66847</v>
      </c>
      <c r="G18" s="159">
        <v>31597</v>
      </c>
      <c r="H18" s="159">
        <v>66947</v>
      </c>
      <c r="I18" s="120">
        <v>100041</v>
      </c>
      <c r="J18" s="120">
        <v>210407</v>
      </c>
      <c r="K18" s="173">
        <f>G18/E18*100</f>
        <v>100.14896988906499</v>
      </c>
      <c r="L18" s="183">
        <f aca="true" t="shared" si="0" ref="L18:L26">H18/F18*100</f>
        <v>100.14959534459287</v>
      </c>
      <c r="M18" s="183">
        <v>179.57135933657625</v>
      </c>
      <c r="N18" s="184">
        <v>173.67478332645481</v>
      </c>
      <c r="O18" s="63"/>
    </row>
    <row r="19" spans="1:16" ht="19.5" customHeight="1">
      <c r="A19" s="137" t="s">
        <v>199</v>
      </c>
      <c r="B19" s="117" t="s">
        <v>12</v>
      </c>
      <c r="C19" s="185"/>
      <c r="D19" s="185"/>
      <c r="E19" s="157">
        <v>829</v>
      </c>
      <c r="F19" s="158">
        <v>6512</v>
      </c>
      <c r="G19" s="159">
        <v>830.5750999999999</v>
      </c>
      <c r="H19" s="159">
        <v>6524</v>
      </c>
      <c r="I19" s="120">
        <v>2237.5751</v>
      </c>
      <c r="J19" s="120">
        <v>17509</v>
      </c>
      <c r="K19" s="173">
        <f>G19/E19*100</f>
        <v>100.18999999999998</v>
      </c>
      <c r="L19" s="183">
        <f t="shared" si="0"/>
        <v>100.18427518427518</v>
      </c>
      <c r="M19" s="183">
        <v>74.4369627411843</v>
      </c>
      <c r="N19" s="184">
        <v>80.6977923215191</v>
      </c>
      <c r="O19" s="63"/>
      <c r="P19" s="64"/>
    </row>
    <row r="20" spans="1:14" ht="16.5">
      <c r="A20" s="138" t="s">
        <v>200</v>
      </c>
      <c r="B20" s="117" t="s">
        <v>12</v>
      </c>
      <c r="C20" s="86"/>
      <c r="D20" s="86"/>
      <c r="E20" s="186">
        <v>1666</v>
      </c>
      <c r="F20" s="158">
        <v>3528</v>
      </c>
      <c r="G20" s="159">
        <v>1659.3359999999998</v>
      </c>
      <c r="H20" s="160">
        <v>3514</v>
      </c>
      <c r="I20" s="120">
        <v>6482.335999999999</v>
      </c>
      <c r="J20" s="119">
        <v>13561</v>
      </c>
      <c r="K20" s="173">
        <f>G20/E20*100</f>
        <v>99.6</v>
      </c>
      <c r="L20" s="183">
        <f t="shared" si="0"/>
        <v>99.60317460317461</v>
      </c>
      <c r="M20" s="183">
        <v>110</v>
      </c>
      <c r="N20" s="184">
        <v>88.57609405617244</v>
      </c>
    </row>
    <row r="21" spans="1:14" ht="16.5">
      <c r="A21" s="139" t="s">
        <v>201</v>
      </c>
      <c r="B21" s="117" t="s">
        <v>194</v>
      </c>
      <c r="C21" s="86"/>
      <c r="D21" s="86"/>
      <c r="E21" s="125"/>
      <c r="F21" s="157">
        <v>84252</v>
      </c>
      <c r="G21" s="159"/>
      <c r="H21" s="160">
        <v>84370</v>
      </c>
      <c r="I21" s="120"/>
      <c r="J21" s="119">
        <v>301519</v>
      </c>
      <c r="K21" s="130"/>
      <c r="L21" s="183">
        <f t="shared" si="0"/>
        <v>100.14005602240897</v>
      </c>
      <c r="M21" s="183"/>
      <c r="N21" s="184">
        <v>116.6246354501079</v>
      </c>
    </row>
    <row r="22" spans="1:14" ht="16.5">
      <c r="A22" s="139" t="s">
        <v>202</v>
      </c>
      <c r="B22" s="117" t="s">
        <v>194</v>
      </c>
      <c r="C22" s="86"/>
      <c r="D22" s="86"/>
      <c r="E22" s="125"/>
      <c r="F22" s="158">
        <v>125899</v>
      </c>
      <c r="G22" s="159"/>
      <c r="H22" s="160">
        <v>126151</v>
      </c>
      <c r="I22" s="120"/>
      <c r="J22" s="120">
        <v>496160</v>
      </c>
      <c r="K22" s="130"/>
      <c r="L22" s="183">
        <f t="shared" si="0"/>
        <v>100.20016044607185</v>
      </c>
      <c r="M22" s="183"/>
      <c r="N22" s="184">
        <v>106.55487739402712</v>
      </c>
    </row>
    <row r="23" spans="1:14" ht="16.5">
      <c r="A23" s="139" t="s">
        <v>203</v>
      </c>
      <c r="B23" s="117" t="s">
        <v>194</v>
      </c>
      <c r="C23" s="86"/>
      <c r="D23" s="86"/>
      <c r="E23" s="125"/>
      <c r="F23" s="158">
        <v>158417</v>
      </c>
      <c r="G23" s="159"/>
      <c r="H23" s="160">
        <v>158750</v>
      </c>
      <c r="I23" s="120"/>
      <c r="J23" s="119">
        <v>639055</v>
      </c>
      <c r="K23" s="130"/>
      <c r="L23" s="183">
        <f t="shared" si="0"/>
        <v>100.21020471287802</v>
      </c>
      <c r="M23" s="183"/>
      <c r="N23" s="184">
        <v>114.84396761642901</v>
      </c>
    </row>
    <row r="24" spans="1:14" ht="16.5">
      <c r="A24" s="139" t="s">
        <v>204</v>
      </c>
      <c r="B24" s="117" t="s">
        <v>194</v>
      </c>
      <c r="C24" s="86"/>
      <c r="D24" s="86"/>
      <c r="E24" s="125"/>
      <c r="F24" s="158">
        <v>9120</v>
      </c>
      <c r="G24" s="159"/>
      <c r="H24" s="159">
        <v>9576</v>
      </c>
      <c r="I24" s="120"/>
      <c r="J24" s="120">
        <v>34588</v>
      </c>
      <c r="K24" s="130"/>
      <c r="L24" s="183">
        <f t="shared" si="0"/>
        <v>105</v>
      </c>
      <c r="M24" s="183"/>
      <c r="N24" s="184">
        <v>99.9566511574141</v>
      </c>
    </row>
    <row r="25" spans="1:14" ht="16.5">
      <c r="A25" s="140" t="s">
        <v>207</v>
      </c>
      <c r="B25" s="117" t="s">
        <v>194</v>
      </c>
      <c r="C25" s="86"/>
      <c r="D25" s="86"/>
      <c r="E25" s="125"/>
      <c r="F25" s="158">
        <v>27471</v>
      </c>
      <c r="G25" s="159"/>
      <c r="H25" s="160">
        <v>28872</v>
      </c>
      <c r="I25" s="119"/>
      <c r="J25" s="119">
        <v>104911</v>
      </c>
      <c r="K25" s="130"/>
      <c r="L25" s="183">
        <f t="shared" si="0"/>
        <v>105.09992355574971</v>
      </c>
      <c r="M25" s="187"/>
      <c r="N25" s="184">
        <v>114.30828403011581</v>
      </c>
    </row>
    <row r="26" spans="1:14" ht="16.5">
      <c r="A26" s="141" t="s">
        <v>205</v>
      </c>
      <c r="B26" s="126" t="s">
        <v>194</v>
      </c>
      <c r="C26" s="188"/>
      <c r="D26" s="188"/>
      <c r="E26" s="127"/>
      <c r="F26" s="189">
        <v>173224</v>
      </c>
      <c r="G26" s="161"/>
      <c r="H26" s="162">
        <v>170933</v>
      </c>
      <c r="I26" s="128"/>
      <c r="J26" s="128">
        <v>646181</v>
      </c>
      <c r="K26" s="129"/>
      <c r="L26" s="190">
        <f t="shared" si="0"/>
        <v>98.67743499745994</v>
      </c>
      <c r="M26" s="191"/>
      <c r="N26" s="192">
        <v>125.23445812507146</v>
      </c>
    </row>
    <row r="27" ht="16.5">
      <c r="L27" s="77"/>
    </row>
    <row r="28" ht="16.5">
      <c r="L28" s="77"/>
    </row>
  </sheetData>
  <sheetProtection/>
  <mergeCells count="10">
    <mergeCell ref="C9:D9"/>
    <mergeCell ref="E4:F7"/>
    <mergeCell ref="G4:H7"/>
    <mergeCell ref="I4:J7"/>
    <mergeCell ref="K4:N4"/>
    <mergeCell ref="A4:A7"/>
    <mergeCell ref="B4:B7"/>
    <mergeCell ref="C4:D7"/>
    <mergeCell ref="K5:L7"/>
    <mergeCell ref="M5:N7"/>
  </mergeCells>
  <printOptions/>
  <pageMargins left="0.49" right="0.16" top="0.68" bottom="0.4" header="0.17" footer="0.16"/>
  <pageSetup firstPageNumber="7" useFirstPageNumber="1"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1" sqref="A1"/>
    </sheetView>
  </sheetViews>
  <sheetFormatPr defaultColWidth="8.72265625" defaultRowHeight="16.5"/>
  <cols>
    <col min="1" max="1" width="25.0859375" style="0" customWidth="1"/>
    <col min="2" max="2" width="8.453125" style="0" bestFit="1" customWidth="1"/>
    <col min="3" max="3" width="9.90625" style="0" bestFit="1" customWidth="1"/>
    <col min="4" max="4" width="9.90625" style="0" customWidth="1"/>
    <col min="5" max="5" width="8.99609375" style="0" bestFit="1" customWidth="1"/>
    <col min="6" max="6" width="9.0859375" style="0" bestFit="1" customWidth="1"/>
    <col min="7" max="8" width="8.99609375" style="0" customWidth="1"/>
    <col min="9" max="9" width="9.90625" style="0" bestFit="1" customWidth="1"/>
    <col min="10" max="10" width="8.99609375" style="0" bestFit="1" customWidth="1"/>
    <col min="11" max="11" width="8.99609375" style="0" customWidth="1"/>
    <col min="12" max="12" width="8.99609375" style="0" bestFit="1" customWidth="1"/>
    <col min="13" max="13" width="8.99609375" style="0" customWidth="1"/>
    <col min="14" max="14" width="8.99609375" style="0" bestFit="1" customWidth="1"/>
  </cols>
  <sheetData>
    <row r="1" ht="16.5">
      <c r="A1" s="31" t="s">
        <v>7</v>
      </c>
    </row>
    <row r="2" spans="1:11" ht="16.5">
      <c r="A2" s="29" t="s">
        <v>228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6.5">
      <c r="A3" s="13"/>
      <c r="B3" s="35"/>
      <c r="C3" s="35"/>
      <c r="D3" s="35"/>
      <c r="E3" s="35"/>
      <c r="F3" s="35"/>
      <c r="G3" s="35"/>
      <c r="H3" s="35"/>
      <c r="I3" s="35"/>
      <c r="J3" s="13"/>
      <c r="K3" s="13"/>
    </row>
    <row r="4" spans="1:14" ht="16.5" customHeight="1">
      <c r="A4" s="402"/>
      <c r="B4" s="402" t="s">
        <v>38</v>
      </c>
      <c r="C4" s="408" t="s">
        <v>180</v>
      </c>
      <c r="D4" s="409"/>
      <c r="E4" s="414" t="s">
        <v>216</v>
      </c>
      <c r="F4" s="414"/>
      <c r="G4" s="414" t="s">
        <v>224</v>
      </c>
      <c r="H4" s="404"/>
      <c r="I4" s="414" t="s">
        <v>231</v>
      </c>
      <c r="J4" s="414"/>
      <c r="K4" s="417" t="s">
        <v>9</v>
      </c>
      <c r="L4" s="423"/>
      <c r="M4" s="423"/>
      <c r="N4" s="418"/>
    </row>
    <row r="5" spans="1:14" ht="16.5" customHeight="1">
      <c r="A5" s="403"/>
      <c r="B5" s="403"/>
      <c r="C5" s="410"/>
      <c r="D5" s="411"/>
      <c r="E5" s="414"/>
      <c r="F5" s="414"/>
      <c r="G5" s="414"/>
      <c r="H5" s="414"/>
      <c r="I5" s="414"/>
      <c r="J5" s="414"/>
      <c r="K5" s="421"/>
      <c r="L5" s="424"/>
      <c r="M5" s="424"/>
      <c r="N5" s="422"/>
    </row>
    <row r="6" spans="1:14" ht="16.5" customHeight="1">
      <c r="A6" s="403"/>
      <c r="B6" s="403"/>
      <c r="C6" s="410"/>
      <c r="D6" s="411"/>
      <c r="E6" s="405" t="s">
        <v>188</v>
      </c>
      <c r="F6" s="402" t="s">
        <v>189</v>
      </c>
      <c r="G6" s="405" t="s">
        <v>188</v>
      </c>
      <c r="H6" s="402" t="s">
        <v>189</v>
      </c>
      <c r="I6" s="405" t="s">
        <v>188</v>
      </c>
      <c r="J6" s="402" t="s">
        <v>189</v>
      </c>
      <c r="K6" s="417" t="s">
        <v>225</v>
      </c>
      <c r="L6" s="418"/>
      <c r="M6" s="417" t="s">
        <v>227</v>
      </c>
      <c r="N6" s="418"/>
    </row>
    <row r="7" spans="1:14" ht="16.5">
      <c r="A7" s="403"/>
      <c r="B7" s="403"/>
      <c r="C7" s="410"/>
      <c r="D7" s="411"/>
      <c r="E7" s="406"/>
      <c r="F7" s="403"/>
      <c r="G7" s="406"/>
      <c r="H7" s="403"/>
      <c r="I7" s="406"/>
      <c r="J7" s="403"/>
      <c r="K7" s="419"/>
      <c r="L7" s="420"/>
      <c r="M7" s="419"/>
      <c r="N7" s="420"/>
    </row>
    <row r="8" spans="1:14" ht="16.5">
      <c r="A8" s="403"/>
      <c r="B8" s="403"/>
      <c r="C8" s="410"/>
      <c r="D8" s="411"/>
      <c r="E8" s="406"/>
      <c r="F8" s="403"/>
      <c r="G8" s="406"/>
      <c r="H8" s="403"/>
      <c r="I8" s="406"/>
      <c r="J8" s="403"/>
      <c r="K8" s="421"/>
      <c r="L8" s="422"/>
      <c r="M8" s="421"/>
      <c r="N8" s="422"/>
    </row>
    <row r="9" spans="1:14" ht="42.75">
      <c r="A9" s="404"/>
      <c r="B9" s="404"/>
      <c r="C9" s="412"/>
      <c r="D9" s="413"/>
      <c r="E9" s="407"/>
      <c r="F9" s="404"/>
      <c r="G9" s="407"/>
      <c r="H9" s="404"/>
      <c r="I9" s="407"/>
      <c r="J9" s="404"/>
      <c r="K9" s="142" t="s">
        <v>188</v>
      </c>
      <c r="L9" s="147" t="s">
        <v>189</v>
      </c>
      <c r="M9" s="142" t="s">
        <v>188</v>
      </c>
      <c r="N9" s="147" t="s">
        <v>189</v>
      </c>
    </row>
    <row r="10" spans="1:14" ht="16.5">
      <c r="A10" s="142" t="s">
        <v>10</v>
      </c>
      <c r="B10" s="143" t="s">
        <v>11</v>
      </c>
      <c r="C10" s="415">
        <v>1</v>
      </c>
      <c r="D10" s="416"/>
      <c r="E10" s="149">
        <v>2</v>
      </c>
      <c r="F10" s="148">
        <v>3</v>
      </c>
      <c r="G10" s="175">
        <v>4</v>
      </c>
      <c r="H10" s="148">
        <v>5</v>
      </c>
      <c r="I10" s="175">
        <v>6</v>
      </c>
      <c r="J10" s="176">
        <v>7</v>
      </c>
      <c r="K10" s="176">
        <v>8</v>
      </c>
      <c r="L10" s="176">
        <v>9</v>
      </c>
      <c r="M10" s="176">
        <v>10</v>
      </c>
      <c r="N10" s="176">
        <v>11</v>
      </c>
    </row>
    <row r="11" spans="1:14" ht="19.5" customHeight="1">
      <c r="A11" s="146" t="s">
        <v>31</v>
      </c>
      <c r="B11" s="133" t="s">
        <v>194</v>
      </c>
      <c r="C11" s="193">
        <v>12070000</v>
      </c>
      <c r="D11" s="193">
        <v>12200000</v>
      </c>
      <c r="E11" s="194" t="s">
        <v>195</v>
      </c>
      <c r="F11" s="174">
        <v>1082823</v>
      </c>
      <c r="G11" s="195">
        <v>0</v>
      </c>
      <c r="H11" s="196">
        <v>1029286</v>
      </c>
      <c r="I11" s="197">
        <v>0</v>
      </c>
      <c r="J11" s="198">
        <v>3874144</v>
      </c>
      <c r="K11" s="197">
        <v>0</v>
      </c>
      <c r="L11" s="214">
        <f>H11/F11*100</f>
        <v>95.05579397556203</v>
      </c>
      <c r="M11" s="215">
        <v>0</v>
      </c>
      <c r="N11" s="216">
        <v>110.89999991412296</v>
      </c>
    </row>
    <row r="12" spans="1:14" ht="19.5" customHeight="1">
      <c r="A12" s="136" t="s">
        <v>0</v>
      </c>
      <c r="B12" s="144" t="s">
        <v>196</v>
      </c>
      <c r="C12" s="199"/>
      <c r="D12" s="199"/>
      <c r="E12" s="200"/>
      <c r="F12" s="201">
        <v>53848</v>
      </c>
      <c r="G12" s="202"/>
      <c r="H12" s="201">
        <v>49109</v>
      </c>
      <c r="I12" s="200"/>
      <c r="J12" s="201">
        <v>186932</v>
      </c>
      <c r="K12" s="201"/>
      <c r="L12" s="217">
        <f>H12/F12*100</f>
        <v>91.19930173822611</v>
      </c>
      <c r="M12" s="218"/>
      <c r="N12" s="218">
        <v>107.6</v>
      </c>
    </row>
    <row r="13" spans="1:14" ht="19.5" customHeight="1">
      <c r="A13" s="136" t="s">
        <v>190</v>
      </c>
      <c r="B13" s="144" t="s">
        <v>196</v>
      </c>
      <c r="C13" s="199"/>
      <c r="D13" s="199"/>
      <c r="E13" s="200"/>
      <c r="F13" s="201">
        <v>0</v>
      </c>
      <c r="G13" s="202"/>
      <c r="H13" s="201">
        <v>0</v>
      </c>
      <c r="I13" s="200"/>
      <c r="J13" s="201">
        <v>0</v>
      </c>
      <c r="K13" s="201"/>
      <c r="L13" s="217">
        <v>0</v>
      </c>
      <c r="M13" s="218"/>
      <c r="N13" s="218">
        <v>0</v>
      </c>
    </row>
    <row r="14" spans="1:14" ht="19.5" customHeight="1">
      <c r="A14" s="136" t="s">
        <v>191</v>
      </c>
      <c r="B14" s="144" t="s">
        <v>196</v>
      </c>
      <c r="C14" s="199"/>
      <c r="D14" s="199"/>
      <c r="E14" s="200"/>
      <c r="F14" s="203">
        <v>0</v>
      </c>
      <c r="G14" s="202"/>
      <c r="H14" s="201">
        <v>0</v>
      </c>
      <c r="I14" s="200"/>
      <c r="J14" s="203">
        <v>0</v>
      </c>
      <c r="K14" s="201"/>
      <c r="L14" s="217">
        <v>0</v>
      </c>
      <c r="M14" s="218"/>
      <c r="N14" s="218">
        <v>0</v>
      </c>
    </row>
    <row r="15" spans="1:14" ht="19.5" customHeight="1">
      <c r="A15" s="136" t="s">
        <v>192</v>
      </c>
      <c r="B15" s="144" t="s">
        <v>196</v>
      </c>
      <c r="C15" s="199"/>
      <c r="D15" s="199"/>
      <c r="E15" s="200"/>
      <c r="F15" s="201">
        <v>69422</v>
      </c>
      <c r="G15" s="202"/>
      <c r="H15" s="201">
        <v>67131</v>
      </c>
      <c r="I15" s="200"/>
      <c r="J15" s="201">
        <v>244817</v>
      </c>
      <c r="K15" s="201"/>
      <c r="L15" s="217">
        <f>H15/F15*100</f>
        <v>96.69989340554868</v>
      </c>
      <c r="M15" s="218"/>
      <c r="N15" s="218">
        <v>109.3</v>
      </c>
    </row>
    <row r="16" spans="1:14" ht="19.5" customHeight="1">
      <c r="A16" s="136" t="s">
        <v>193</v>
      </c>
      <c r="B16" s="144" t="s">
        <v>196</v>
      </c>
      <c r="C16" s="199"/>
      <c r="D16" s="199"/>
      <c r="E16" s="200"/>
      <c r="F16" s="201">
        <v>959553</v>
      </c>
      <c r="G16" s="202"/>
      <c r="H16" s="201">
        <v>913046</v>
      </c>
      <c r="I16" s="200"/>
      <c r="J16" s="201">
        <v>3442395</v>
      </c>
      <c r="K16" s="201"/>
      <c r="L16" s="217">
        <f>H16/F16*100</f>
        <v>95.15326407191682</v>
      </c>
      <c r="M16" s="218"/>
      <c r="N16" s="218">
        <v>111.2</v>
      </c>
    </row>
    <row r="17" spans="1:14" ht="19.5" customHeight="1">
      <c r="A17" s="135" t="s">
        <v>206</v>
      </c>
      <c r="B17" s="134"/>
      <c r="C17" s="199"/>
      <c r="D17" s="199"/>
      <c r="E17" s="202"/>
      <c r="F17" s="204"/>
      <c r="G17" s="204"/>
      <c r="H17" s="204"/>
      <c r="I17" s="204"/>
      <c r="J17" s="204"/>
      <c r="K17" s="205"/>
      <c r="L17" s="219"/>
      <c r="M17" s="220"/>
      <c r="N17" s="219"/>
    </row>
    <row r="18" spans="1:14" ht="16.5">
      <c r="A18" s="150" t="s">
        <v>208</v>
      </c>
      <c r="B18" s="144" t="s">
        <v>194</v>
      </c>
      <c r="C18" s="199"/>
      <c r="D18" s="199"/>
      <c r="E18" s="202"/>
      <c r="F18" s="206">
        <v>8493</v>
      </c>
      <c r="G18" s="202"/>
      <c r="H18" s="201">
        <v>7575.755999999999</v>
      </c>
      <c r="I18" s="202"/>
      <c r="J18" s="206">
        <v>27723.756</v>
      </c>
      <c r="K18" s="205"/>
      <c r="L18" s="218">
        <f aca="true" t="shared" si="0" ref="L18:L23">H18/F18*100</f>
        <v>89.19999999999999</v>
      </c>
      <c r="M18" s="221"/>
      <c r="N18" s="218">
        <v>98.16151258718975</v>
      </c>
    </row>
    <row r="19" spans="1:14" ht="16.5">
      <c r="A19" s="150" t="s">
        <v>209</v>
      </c>
      <c r="B19" s="144" t="s">
        <v>194</v>
      </c>
      <c r="C19" s="199"/>
      <c r="D19" s="199"/>
      <c r="E19" s="202"/>
      <c r="F19" s="207">
        <v>67341</v>
      </c>
      <c r="G19" s="202"/>
      <c r="H19" s="201">
        <v>65994.18</v>
      </c>
      <c r="I19" s="202"/>
      <c r="J19" s="207">
        <v>255395.18</v>
      </c>
      <c r="K19" s="205"/>
      <c r="L19" s="218">
        <f t="shared" si="0"/>
        <v>97.99999999999999</v>
      </c>
      <c r="M19" s="221"/>
      <c r="N19" s="218">
        <v>100.80645899775806</v>
      </c>
    </row>
    <row r="20" spans="1:14" ht="16.5">
      <c r="A20" s="150" t="s">
        <v>210</v>
      </c>
      <c r="B20" s="144" t="s">
        <v>194</v>
      </c>
      <c r="C20" s="199"/>
      <c r="D20" s="199"/>
      <c r="E20" s="202"/>
      <c r="F20" s="206">
        <v>3648</v>
      </c>
      <c r="G20" s="202"/>
      <c r="H20" s="201">
        <v>3465.6</v>
      </c>
      <c r="I20" s="202"/>
      <c r="J20" s="206">
        <v>12791.6</v>
      </c>
      <c r="K20" s="205"/>
      <c r="L20" s="218">
        <f t="shared" si="0"/>
        <v>95</v>
      </c>
      <c r="M20" s="221"/>
      <c r="N20" s="218">
        <v>178.0320111343076</v>
      </c>
    </row>
    <row r="21" spans="1:14" ht="16.5">
      <c r="A21" s="138" t="s">
        <v>211</v>
      </c>
      <c r="B21" s="144" t="s">
        <v>194</v>
      </c>
      <c r="C21" s="199"/>
      <c r="D21" s="199"/>
      <c r="E21" s="202"/>
      <c r="F21" s="206">
        <v>49267</v>
      </c>
      <c r="G21" s="202"/>
      <c r="H21" s="201">
        <v>47296.32</v>
      </c>
      <c r="I21" s="202"/>
      <c r="J21" s="206">
        <v>167793.32</v>
      </c>
      <c r="K21" s="205"/>
      <c r="L21" s="218">
        <f t="shared" si="0"/>
        <v>96</v>
      </c>
      <c r="M21" s="221"/>
      <c r="N21" s="218">
        <v>109.20702649579881</v>
      </c>
    </row>
    <row r="22" spans="1:14" ht="16.5">
      <c r="A22" s="137" t="s">
        <v>212</v>
      </c>
      <c r="B22" s="144" t="s">
        <v>194</v>
      </c>
      <c r="C22" s="199"/>
      <c r="D22" s="199"/>
      <c r="E22" s="202"/>
      <c r="F22" s="208">
        <v>104293</v>
      </c>
      <c r="G22" s="202"/>
      <c r="H22" s="201">
        <v>101164.21</v>
      </c>
      <c r="I22" s="202"/>
      <c r="J22" s="208">
        <v>374694.21</v>
      </c>
      <c r="K22" s="205"/>
      <c r="L22" s="218">
        <f t="shared" si="0"/>
        <v>97.00000000000001</v>
      </c>
      <c r="M22" s="221"/>
      <c r="N22" s="218">
        <v>121.27556876110577</v>
      </c>
    </row>
    <row r="23" spans="1:14" ht="16.5">
      <c r="A23" s="141" t="s">
        <v>205</v>
      </c>
      <c r="B23" s="145" t="s">
        <v>194</v>
      </c>
      <c r="C23" s="209"/>
      <c r="D23" s="209"/>
      <c r="E23" s="210"/>
      <c r="F23" s="211">
        <v>143961</v>
      </c>
      <c r="G23" s="212"/>
      <c r="H23" s="210">
        <v>150389</v>
      </c>
      <c r="I23" s="212"/>
      <c r="J23" s="211">
        <v>518992</v>
      </c>
      <c r="K23" s="213"/>
      <c r="L23" s="222">
        <f t="shared" si="0"/>
        <v>104.46509818631435</v>
      </c>
      <c r="M23" s="223"/>
      <c r="N23" s="222">
        <v>119.49117616586275</v>
      </c>
    </row>
  </sheetData>
  <sheetProtection/>
  <mergeCells count="16">
    <mergeCell ref="C10:D10"/>
    <mergeCell ref="M6:N8"/>
    <mergeCell ref="K4:N5"/>
    <mergeCell ref="G6:G9"/>
    <mergeCell ref="H6:H9"/>
    <mergeCell ref="I6:I9"/>
    <mergeCell ref="J6:J9"/>
    <mergeCell ref="G4:H5"/>
    <mergeCell ref="K6:L8"/>
    <mergeCell ref="I4:J5"/>
    <mergeCell ref="B4:B9"/>
    <mergeCell ref="E6:E9"/>
    <mergeCell ref="F6:F9"/>
    <mergeCell ref="C4:D9"/>
    <mergeCell ref="A4:A9"/>
    <mergeCell ref="E4:F5"/>
  </mergeCells>
  <printOptions/>
  <pageMargins left="0.76" right="0.16" top="0.8" bottom="0.35" header="0.18" footer="0.19"/>
  <pageSetup firstPageNumber="8" useFirstPageNumber="1"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2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6" sqref="B6"/>
    </sheetView>
  </sheetViews>
  <sheetFormatPr defaultColWidth="8.72265625" defaultRowHeight="16.5"/>
  <cols>
    <col min="1" max="1" width="33.8125" style="14" customWidth="1"/>
    <col min="2" max="3" width="12.6328125" style="14" customWidth="1"/>
    <col min="4" max="4" width="11.6328125" style="14" bestFit="1" customWidth="1"/>
    <col min="5" max="5" width="10.18359375" style="14" bestFit="1" customWidth="1"/>
    <col min="6" max="16384" width="8.90625" style="14" customWidth="1"/>
  </cols>
  <sheetData>
    <row r="1" ht="15.75">
      <c r="A1" s="27" t="s">
        <v>7</v>
      </c>
    </row>
    <row r="2" spans="1:5" ht="15.75">
      <c r="A2" s="28" t="s">
        <v>277</v>
      </c>
      <c r="B2" s="28"/>
      <c r="C2" s="28"/>
      <c r="D2" s="28"/>
      <c r="E2" s="28"/>
    </row>
    <row r="3" spans="1:5" ht="15.75">
      <c r="A3" s="40"/>
      <c r="B3" s="40"/>
      <c r="C3" s="40"/>
      <c r="D3" s="40"/>
      <c r="E3" s="40"/>
    </row>
    <row r="4" spans="1:6" s="15" customFormat="1" ht="24.75" customHeight="1">
      <c r="A4" s="425" t="s">
        <v>14</v>
      </c>
      <c r="B4" s="37"/>
      <c r="C4" s="37" t="s">
        <v>278</v>
      </c>
      <c r="D4" s="38"/>
      <c r="E4" s="39"/>
      <c r="F4" s="427" t="s">
        <v>215</v>
      </c>
    </row>
    <row r="5" spans="1:6" s="15" customFormat="1" ht="45.75" customHeight="1">
      <c r="A5" s="426"/>
      <c r="B5" s="16" t="s">
        <v>32</v>
      </c>
      <c r="C5" s="16" t="s">
        <v>213</v>
      </c>
      <c r="D5" s="16" t="s">
        <v>214</v>
      </c>
      <c r="E5" s="16" t="s">
        <v>181</v>
      </c>
      <c r="F5" s="428"/>
    </row>
    <row r="6" spans="1:6" s="15" customFormat="1" ht="15.75">
      <c r="A6" s="60" t="s">
        <v>10</v>
      </c>
      <c r="B6" s="60">
        <v>1</v>
      </c>
      <c r="C6" s="60">
        <v>2</v>
      </c>
      <c r="D6" s="60">
        <v>3</v>
      </c>
      <c r="E6" s="60">
        <v>4</v>
      </c>
      <c r="F6" s="60">
        <v>5</v>
      </c>
    </row>
    <row r="7" spans="1:6" s="19" customFormat="1" ht="24" customHeight="1">
      <c r="A7" s="17" t="s">
        <v>15</v>
      </c>
      <c r="B7" s="18">
        <v>154.47</v>
      </c>
      <c r="C7" s="18">
        <v>104.78</v>
      </c>
      <c r="D7" s="18">
        <v>101.95</v>
      </c>
      <c r="E7" s="18">
        <v>100.3</v>
      </c>
      <c r="F7" s="18">
        <v>104.39</v>
      </c>
    </row>
    <row r="8" spans="1:7" ht="24" customHeight="1">
      <c r="A8" s="20" t="s">
        <v>16</v>
      </c>
      <c r="B8" s="21">
        <v>165.59</v>
      </c>
      <c r="C8" s="21">
        <v>106.54</v>
      </c>
      <c r="D8" s="21">
        <v>103.2</v>
      </c>
      <c r="E8" s="21">
        <v>100.59</v>
      </c>
      <c r="F8" s="21">
        <v>104.98</v>
      </c>
      <c r="G8" s="55"/>
    </row>
    <row r="9" spans="1:7" ht="24" customHeight="1">
      <c r="A9" s="20" t="s">
        <v>35</v>
      </c>
      <c r="B9" s="21">
        <v>151.86</v>
      </c>
      <c r="C9" s="21">
        <v>104.93</v>
      </c>
      <c r="D9" s="21">
        <v>100.3</v>
      </c>
      <c r="E9" s="21">
        <v>98.65</v>
      </c>
      <c r="F9" s="21">
        <v>103.75</v>
      </c>
      <c r="G9" s="55"/>
    </row>
    <row r="10" spans="1:7" ht="24" customHeight="1">
      <c r="A10" s="20" t="s">
        <v>17</v>
      </c>
      <c r="B10" s="21">
        <v>167.24</v>
      </c>
      <c r="C10" s="21">
        <v>107.14</v>
      </c>
      <c r="D10" s="21">
        <v>103.45</v>
      </c>
      <c r="E10" s="21">
        <v>101.36</v>
      </c>
      <c r="F10" s="21">
        <v>104.9</v>
      </c>
      <c r="G10" s="55"/>
    </row>
    <row r="11" spans="1:7" ht="24" customHeight="1">
      <c r="A11" s="20" t="s">
        <v>36</v>
      </c>
      <c r="B11" s="21">
        <v>175.86</v>
      </c>
      <c r="C11" s="21">
        <v>106.28</v>
      </c>
      <c r="D11" s="22">
        <v>105.41</v>
      </c>
      <c r="E11" s="22">
        <v>100.13</v>
      </c>
      <c r="F11" s="22">
        <v>106.57</v>
      </c>
      <c r="G11" s="55"/>
    </row>
    <row r="12" spans="1:7" ht="24" customHeight="1">
      <c r="A12" s="20" t="s">
        <v>18</v>
      </c>
      <c r="B12" s="21">
        <v>138.55</v>
      </c>
      <c r="C12" s="21">
        <v>104.87</v>
      </c>
      <c r="D12" s="21">
        <v>102.73</v>
      </c>
      <c r="E12" s="21">
        <v>99.94</v>
      </c>
      <c r="F12" s="21">
        <v>106.01</v>
      </c>
      <c r="G12" s="55"/>
    </row>
    <row r="13" spans="1:7" ht="24" customHeight="1">
      <c r="A13" s="20" t="s">
        <v>19</v>
      </c>
      <c r="B13" s="21">
        <v>149.79</v>
      </c>
      <c r="C13" s="21">
        <v>105.97</v>
      </c>
      <c r="D13" s="21">
        <v>103.01</v>
      </c>
      <c r="E13" s="21">
        <v>100.55</v>
      </c>
      <c r="F13" s="21">
        <v>105.93</v>
      </c>
      <c r="G13" s="55"/>
    </row>
    <row r="14" spans="1:7" ht="24" customHeight="1">
      <c r="A14" s="20" t="s">
        <v>37</v>
      </c>
      <c r="B14" s="21">
        <v>158.58</v>
      </c>
      <c r="C14" s="21">
        <v>105.68</v>
      </c>
      <c r="D14" s="21">
        <v>98.39</v>
      </c>
      <c r="E14" s="21">
        <v>99.74</v>
      </c>
      <c r="F14" s="21">
        <v>106.01</v>
      </c>
      <c r="G14" s="55"/>
    </row>
    <row r="15" spans="1:7" ht="24" customHeight="1">
      <c r="A15" s="20" t="s">
        <v>20</v>
      </c>
      <c r="B15" s="21">
        <v>142.98</v>
      </c>
      <c r="C15" s="21">
        <v>103.83</v>
      </c>
      <c r="D15" s="21">
        <v>101.86</v>
      </c>
      <c r="E15" s="21">
        <v>100.06</v>
      </c>
      <c r="F15" s="21">
        <v>105.07</v>
      </c>
      <c r="G15" s="55"/>
    </row>
    <row r="16" spans="1:7" ht="24" customHeight="1">
      <c r="A16" s="20" t="s">
        <v>21</v>
      </c>
      <c r="B16" s="21">
        <v>156.2</v>
      </c>
      <c r="C16" s="21">
        <v>101.43</v>
      </c>
      <c r="D16" s="21">
        <v>100.87</v>
      </c>
      <c r="E16" s="21">
        <v>100.13</v>
      </c>
      <c r="F16" s="21">
        <v>101.57</v>
      </c>
      <c r="G16" s="55"/>
    </row>
    <row r="17" spans="1:7" ht="24" customHeight="1">
      <c r="A17" s="20" t="s">
        <v>33</v>
      </c>
      <c r="B17" s="21">
        <v>153.52</v>
      </c>
      <c r="C17" s="21">
        <v>102.92</v>
      </c>
      <c r="D17" s="21">
        <v>102.44</v>
      </c>
      <c r="E17" s="21">
        <v>100.2</v>
      </c>
      <c r="F17" s="21">
        <v>103.42</v>
      </c>
      <c r="G17" s="55"/>
    </row>
    <row r="18" spans="1:7" ht="24" customHeight="1">
      <c r="A18" s="20" t="s">
        <v>34</v>
      </c>
      <c r="B18" s="21">
        <v>86.47</v>
      </c>
      <c r="C18" s="21">
        <v>98.99</v>
      </c>
      <c r="D18" s="21">
        <v>99.2</v>
      </c>
      <c r="E18" s="21">
        <v>99.85</v>
      </c>
      <c r="F18" s="21">
        <v>99.04</v>
      </c>
      <c r="G18" s="55"/>
    </row>
    <row r="19" spans="1:7" ht="24" customHeight="1">
      <c r="A19" s="20" t="s">
        <v>22</v>
      </c>
      <c r="B19" s="21">
        <v>173.26</v>
      </c>
      <c r="C19" s="21">
        <v>101.3</v>
      </c>
      <c r="D19" s="21">
        <v>100.58</v>
      </c>
      <c r="E19" s="21">
        <v>100.09</v>
      </c>
      <c r="F19" s="21">
        <v>101.17</v>
      </c>
      <c r="G19" s="55"/>
    </row>
    <row r="20" spans="1:7" ht="24" customHeight="1">
      <c r="A20" s="20" t="s">
        <v>23</v>
      </c>
      <c r="B20" s="21">
        <v>125.21</v>
      </c>
      <c r="C20" s="21">
        <v>102.87</v>
      </c>
      <c r="D20" s="21">
        <v>101.66</v>
      </c>
      <c r="E20" s="21">
        <v>100</v>
      </c>
      <c r="F20" s="21">
        <v>102.8</v>
      </c>
      <c r="G20" s="55"/>
    </row>
    <row r="21" spans="1:7" ht="24" customHeight="1">
      <c r="A21" s="20" t="s">
        <v>24</v>
      </c>
      <c r="B21" s="21">
        <v>161.29</v>
      </c>
      <c r="C21" s="21">
        <v>103.98</v>
      </c>
      <c r="D21" s="21">
        <v>101.22</v>
      </c>
      <c r="E21" s="21">
        <v>100.25</v>
      </c>
      <c r="F21" s="21">
        <v>105.62</v>
      </c>
      <c r="G21" s="55"/>
    </row>
    <row r="22" spans="1:7" s="24" customFormat="1" ht="24" customHeight="1">
      <c r="A22" s="23" t="s">
        <v>25</v>
      </c>
      <c r="B22" s="41">
        <v>172.85</v>
      </c>
      <c r="C22" s="41">
        <v>99.85</v>
      </c>
      <c r="D22" s="41">
        <v>102.6</v>
      </c>
      <c r="E22" s="41">
        <v>102.25</v>
      </c>
      <c r="F22" s="41">
        <v>84.42</v>
      </c>
      <c r="G22" s="55"/>
    </row>
    <row r="23" spans="1:7" s="24" customFormat="1" ht="24" customHeight="1">
      <c r="A23" s="25" t="s">
        <v>26</v>
      </c>
      <c r="B23" s="42">
        <v>137.85</v>
      </c>
      <c r="C23" s="42">
        <v>100.68</v>
      </c>
      <c r="D23" s="42">
        <v>100.28</v>
      </c>
      <c r="E23" s="42">
        <v>100.26</v>
      </c>
      <c r="F23" s="42">
        <v>100.94</v>
      </c>
      <c r="G23" s="55"/>
    </row>
  </sheetData>
  <sheetProtection/>
  <mergeCells count="2">
    <mergeCell ref="A4:A5"/>
    <mergeCell ref="F4:F5"/>
  </mergeCells>
  <printOptions/>
  <pageMargins left="1.7322834645669292" right="0.2755905511811024" top="0.5118110236220472" bottom="0.4724409448818898" header="0.15748031496062992" footer="0.1968503937007874"/>
  <pageSetup firstPageNumber="9" useFirstPageNumber="1" horizontalDpi="600" verticalDpi="600" orientation="landscape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L13"/>
    </sheetView>
  </sheetViews>
  <sheetFormatPr defaultColWidth="8.72265625" defaultRowHeight="20.25" customHeight="1"/>
  <cols>
    <col min="1" max="16384" width="8.90625" style="43" customWidth="1"/>
  </cols>
  <sheetData/>
  <sheetProtection/>
  <printOptions/>
  <pageMargins left="0.34" right="0.17" top="0.38" bottom="0.38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tuanpc</cp:lastModifiedBy>
  <cp:lastPrinted>2014-07-22T08:24:50Z</cp:lastPrinted>
  <dcterms:created xsi:type="dcterms:W3CDTF">2002-05-14T16:08:28Z</dcterms:created>
  <dcterms:modified xsi:type="dcterms:W3CDTF">2014-08-14T02:44:34Z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