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7770" windowHeight="4005" activeTab="3"/>
  </bookViews>
  <sheets>
    <sheet name="IIP" sheetId="1" r:id="rId1"/>
    <sheet name="GTSXCN" sheetId="2" r:id="rId2"/>
    <sheet name="TMBL" sheetId="3" r:id="rId3"/>
    <sheet name="XNK" sheetId="4" r:id="rId4"/>
    <sheet name="XNK_sapxep" sheetId="5" r:id="rId5"/>
    <sheet name="chisogia" sheetId="6" r:id="rId6"/>
    <sheet name="00000000" sheetId="7" state="veryHidden" r:id="rId7"/>
    <sheet name="10000000" sheetId="8" state="veryHidden" r:id="rId8"/>
    <sheet name="20000000" sheetId="9" state="veryHidden" r:id="rId9"/>
    <sheet name="30000000" sheetId="10" state="veryHidden" r:id="rId10"/>
  </sheets>
  <externalReferences>
    <externalReference r:id="rId13"/>
  </externalReferences>
  <definedNames>
    <definedName name="_xlnm.Print_Titles" localSheetId="0">'IIP'!$4:$6</definedName>
    <definedName name="_xlnm.Print_Titles" localSheetId="3">'XNK'!$4:$7</definedName>
    <definedName name="_xlnm.Print_Titles">#N/A</definedName>
  </definedNames>
  <calcPr fullCalcOnLoad="1"/>
</workbook>
</file>

<file path=xl/comments3.xml><?xml version="1.0" encoding="utf-8"?>
<comments xmlns="http://schemas.openxmlformats.org/spreadsheetml/2006/main">
  <authors>
    <author>tuanpc</author>
  </authors>
  <commentList>
    <comment ref="F10" authorId="0">
      <text>
        <r>
          <rPr>
            <b/>
            <sz val="9"/>
            <rFont val="Tahoma"/>
            <family val="0"/>
          </rPr>
          <t>tuanpc:</t>
        </r>
        <r>
          <rPr>
            <sz val="9"/>
            <rFont val="Tahoma"/>
            <family val="0"/>
          </rPr>
          <t xml:space="preserve">
Tháng 11</t>
        </r>
      </text>
    </comment>
    <comment ref="F11" authorId="0">
      <text>
        <r>
          <rPr>
            <b/>
            <sz val="9"/>
            <rFont val="Tahoma"/>
            <family val="0"/>
          </rPr>
          <t>tuanpc:</t>
        </r>
        <r>
          <rPr>
            <sz val="9"/>
            <rFont val="Tahoma"/>
            <family val="0"/>
          </rPr>
          <t xml:space="preserve">
Tháng 12</t>
        </r>
      </text>
    </comment>
  </commentList>
</comments>
</file>

<file path=xl/sharedStrings.xml><?xml version="1.0" encoding="utf-8"?>
<sst xmlns="http://schemas.openxmlformats.org/spreadsheetml/2006/main" count="409" uniqueCount="172">
  <si>
    <t>- Kinh tế nhà nước</t>
  </si>
  <si>
    <t>- Kinh tế  ngoài quốc doanh</t>
  </si>
  <si>
    <t>- Kinh tế có vốn đầu tư nước ngoài</t>
  </si>
  <si>
    <t>- Thương nghiệp</t>
  </si>
  <si>
    <t>- Khách sạn, nhà hàng</t>
  </si>
  <si>
    <t>- Dịch vụ</t>
  </si>
  <si>
    <t>- Du lịch lữ hành</t>
  </si>
  <si>
    <t>Sở Công Thương Đồng Nai</t>
  </si>
  <si>
    <t xml:space="preserve">§vt: Tû §ång </t>
  </si>
  <si>
    <t>So sánh (%)</t>
  </si>
  <si>
    <t>A</t>
  </si>
  <si>
    <t>B</t>
  </si>
  <si>
    <t>Tấn</t>
  </si>
  <si>
    <t>Chỉ tiêu</t>
  </si>
  <si>
    <t>CHỈ SỐ GIÁ</t>
  </si>
  <si>
    <t>1. Hàng ăn và dịch vụ ăn uống</t>
  </si>
  <si>
    <t xml:space="preserve">                 - Thực phẩm</t>
  </si>
  <si>
    <t>2. Đồ uống và thuốc lá</t>
  </si>
  <si>
    <t>5. Thiết bị và đồ dùng gia đình</t>
  </si>
  <si>
    <t>6. Thuốc và dịch vụ y tế</t>
  </si>
  <si>
    <t>9. Giáo dục</t>
  </si>
  <si>
    <t>10. Văn hóa, giải trí và du lịch</t>
  </si>
  <si>
    <t>11. Hàng hóa và dịch vụ khác</t>
  </si>
  <si>
    <t>Chỉ số giá vàng</t>
  </si>
  <si>
    <t>Chỉ số giá Đô la Mỹ</t>
  </si>
  <si>
    <t>Tổng mức bán lẻ toàn tỉnh</t>
  </si>
  <si>
    <t xml:space="preserve">1. Phân theo thành phần </t>
  </si>
  <si>
    <t>2. Phân theo ngành</t>
  </si>
  <si>
    <t>7. Giao thông</t>
  </si>
  <si>
    <t>8. Bưu chính viễn thông</t>
  </si>
  <si>
    <t>Trong đó:  - Lương thực</t>
  </si>
  <si>
    <t xml:space="preserve">                 - Ăn uống ngoài gia đình</t>
  </si>
  <si>
    <t>4. Nhà ở, điện, nước, chất đốt, VLXD</t>
  </si>
  <si>
    <t>ĐVT</t>
  </si>
  <si>
    <t>STT</t>
  </si>
  <si>
    <t>CHỈ TIÊU</t>
  </si>
  <si>
    <t>I</t>
  </si>
  <si>
    <t>II</t>
  </si>
  <si>
    <t>THEO NGÀNH CÔNG NGHIỆP CẤP 1</t>
  </si>
  <si>
    <t>THEO NGÀNH CÔNG NGHIỆP CẤP 2</t>
  </si>
  <si>
    <t xml:space="preserve">    Công nghiệp khai thác mỏ</t>
  </si>
  <si>
    <t xml:space="preserve">    Công nghiệp chế biến, chế tạo</t>
  </si>
  <si>
    <t xml:space="preserve">    Công nghiệp sản xuất, phân phối điện, gas</t>
  </si>
  <si>
    <t xml:space="preserve">    Cung cấp nước, quản lý và xử lý nước thải, rác thải</t>
  </si>
  <si>
    <t xml:space="preserve">       TOÀN TỈNH</t>
  </si>
  <si>
    <t>GIÁ TRỊ SẢN XUẤT CÔNG NGHIỆP (GIÁ SO SÁNH 2010)</t>
  </si>
  <si>
    <t>Công nghiệp khai thác mỏ</t>
  </si>
  <si>
    <t>Công nghiệp chế biến</t>
  </si>
  <si>
    <t>Công nghiệp sản xuất, phân phối điện, gas, nước nóng, hơi nước</t>
  </si>
  <si>
    <t>Cung cấp nước; quản lý, xử lý nước thải, rác thải</t>
  </si>
  <si>
    <t>GIÁ TRỊ SẢN XUẤT CÔNG NGHIỆP (GIÁ THỰC TẾ)</t>
  </si>
  <si>
    <t>Tháng trước</t>
  </si>
  <si>
    <t>Tháng cùng kỳ năm trước</t>
  </si>
  <si>
    <t>Chiếc</t>
  </si>
  <si>
    <t>Lượng</t>
  </si>
  <si>
    <t>- Kinh tế có vốn ĐTNN</t>
  </si>
  <si>
    <t>1000 USD</t>
  </si>
  <si>
    <t>Cùng tháng năm trước</t>
  </si>
  <si>
    <t>Tháng 12 năm trước</t>
  </si>
  <si>
    <t>Bình quân cùng kỳ</t>
  </si>
  <si>
    <t>Giá trị</t>
  </si>
  <si>
    <t>I/ XUẤT KHẨU</t>
  </si>
  <si>
    <t>- Kinh tế trong nước</t>
  </si>
  <si>
    <t>+ DN địa phương</t>
  </si>
  <si>
    <t>+ DN trung ương</t>
  </si>
  <si>
    <t>Sản phẩm từ chất dẻo</t>
  </si>
  <si>
    <t>Hóa chất</t>
  </si>
  <si>
    <t>Chất dẻo nguyên liệu</t>
  </si>
  <si>
    <t>II/ NHẬP KHẨU</t>
  </si>
  <si>
    <t>2. Mặt hàng nhập khẩu</t>
  </si>
  <si>
    <t>1. Kim ngạch nhập khẩu</t>
  </si>
  <si>
    <t>Tr.USD</t>
  </si>
  <si>
    <t>Nguyên phụ liệu thuốc lá</t>
  </si>
  <si>
    <t>Khí đốt hóa lỏng</t>
  </si>
  <si>
    <t>Sản phẩm hóa chất</t>
  </si>
  <si>
    <t>Dược phẩm</t>
  </si>
  <si>
    <t>Phân bón các loại</t>
  </si>
  <si>
    <t>Thuốc trừ sâu và nguyên liệu</t>
  </si>
  <si>
    <t>Túi xách, ví, vali, mũ và ô dù</t>
  </si>
  <si>
    <t>Hàng thủy sản</t>
  </si>
  <si>
    <t>Cà phê</t>
  </si>
  <si>
    <t>Hạt tiêu</t>
  </si>
  <si>
    <t>Cao su</t>
  </si>
  <si>
    <t>Ngô (bắp)</t>
  </si>
  <si>
    <t>Kim ngạch xuất khẩu</t>
  </si>
  <si>
    <t>Mặt hàng xuất khẩu</t>
  </si>
  <si>
    <t>Hạt điều nhân</t>
  </si>
  <si>
    <t>Tháng 12/014 so CKỳ</t>
  </si>
  <si>
    <t>Nguyên phụ liệu dệt may, da giày</t>
  </si>
  <si>
    <t>Sản phẩm gốm, sứ</t>
  </si>
  <si>
    <t>Dây điện và dây cáp điện</t>
  </si>
  <si>
    <t>Sắt, thép</t>
  </si>
  <si>
    <t>Sản phẩm từ sắt, thép</t>
  </si>
  <si>
    <t>Xơ, sợi dệt các loại</t>
  </si>
  <si>
    <t>Giày, dép các loại</t>
  </si>
  <si>
    <t>Hàng dệt, may</t>
  </si>
  <si>
    <t>Sản phẩm gỗ</t>
  </si>
  <si>
    <t>Máy móc thiết bị, DCPT khác</t>
  </si>
  <si>
    <t>Sắt thép các loại</t>
  </si>
  <si>
    <t>Kim loại thường khác</t>
  </si>
  <si>
    <t>Vải các loại</t>
  </si>
  <si>
    <t>Bông các lọai</t>
  </si>
  <si>
    <t>Linh kiện, phụ tùng ô tô</t>
  </si>
  <si>
    <t>Gỗ và sản phẩm từ gỗ</t>
  </si>
  <si>
    <t>Sản phẩm từ sắt thép</t>
  </si>
  <si>
    <t>Giấy các loại</t>
  </si>
  <si>
    <t>Máy móc thiết bị và dụng cụ phụ tùng</t>
  </si>
  <si>
    <t>Phương tiện vận tải và phụ tùng</t>
  </si>
  <si>
    <t>Máy vi tính, sản phẩm điện tử và linh kiện</t>
  </si>
  <si>
    <t>Kế hoạch năm 2016</t>
  </si>
  <si>
    <t>Ghi chú: KH năm 2016, TMBL hàng hóa, dịch vụ của tỉnh đạt khoảng 136,2- 137,4 ngàn tỷ đồng, tăng 11-12% so năm 2015.</t>
  </si>
  <si>
    <t>Thức ăn gia súc và nguyên liệu</t>
  </si>
  <si>
    <t>Ô tô nguyên chiếc các loại</t>
  </si>
  <si>
    <t>08. Khai thác đá, cát, sỏi, đất sét và cao lanh</t>
  </si>
  <si>
    <t>10. Sản xuất chế biến thực phẩm</t>
  </si>
  <si>
    <t>12. Sản xuất sản phẩm thuốc lá</t>
  </si>
  <si>
    <t>13. Dệt</t>
  </si>
  <si>
    <t>14. Sản xuất trang phục</t>
  </si>
  <si>
    <t>15. Sản xuất da và các sản phẩm có liên quan</t>
  </si>
  <si>
    <t>17. Sản xuất giấy và sản phẩm từ giấy</t>
  </si>
  <si>
    <t>20. Sản xuất hóa chất và sản phẩm hóa chất</t>
  </si>
  <si>
    <t>22. Sản xuất sản phẩm từ cao su và plastic</t>
  </si>
  <si>
    <t>23. Sản xuất sản phẩm từ khoáng phi kim loại khác</t>
  </si>
  <si>
    <t>25. Sản xuất sản phẩm từ kim loại đúc sẵn (trừ máy móc, thiết bị)</t>
  </si>
  <si>
    <t>27. Sản xuất thiết bị điện</t>
  </si>
  <si>
    <t>28. Sản xuất máy móc thiết bị chưa được phân vào đâu</t>
  </si>
  <si>
    <t>29. Sản xuất xe có động cơ</t>
  </si>
  <si>
    <t>31. Sản xuất giường, tủ, bàn, ghế</t>
  </si>
  <si>
    <t>35. Sản xuất và phân phối điện, khí đốt</t>
  </si>
  <si>
    <t>36. Khai thác, xử lý và cung cấp nước</t>
  </si>
  <si>
    <t>32. Công nghiệp chế biến, chế tạo khác</t>
  </si>
  <si>
    <t>Ghi chú: KH năm 2016, chỉ số sản xuất công nghiệp tăng 7,5-8,5%  so năm 2015.</t>
  </si>
  <si>
    <t>ĐVT: Triệu đồng</t>
  </si>
  <si>
    <t>Kỳ gốc 2014</t>
  </si>
  <si>
    <t xml:space="preserve">Ghi chú: KH năm 2016, GTSXCN của tỉnh (giá ss 2010) đạt khoảng 658- 662 ngàn tỷ đồng, tăng 11-13% so năm 2015. </t>
  </si>
  <si>
    <t>Kim ngạch nhập khẩu toàn tỉnh đạt khoảng 14,1- 14,3 tỷ USD, tăng từ 9 - 11% so năm 2015.</t>
  </si>
  <si>
    <t>Ghi chú: KH năm 2016, Kim ngạch xuất khẩu toàn tỉnh đạt khoảng 15,8 - 16,2 tỷ USD, tăng từ 10 - 12% so năm 2015</t>
  </si>
  <si>
    <t>ĐVT: %</t>
  </si>
  <si>
    <t>Chỉ số giá tiêu dùng</t>
  </si>
  <si>
    <t>3. May mặc, mũ nón, giáy dép</t>
  </si>
  <si>
    <t>cơ cấu T4</t>
  </si>
  <si>
    <t>BIỂU CHỈ SỐ GIÁ CẢ HÀNG HÓA, DỊCH VỤ THÁNG 08/2016</t>
  </si>
  <si>
    <t>Chỉ số giá tháng 08/2016 so với (%)</t>
  </si>
  <si>
    <t>BIỂU CHỈ SỐ SẢN XUẤT CÔNG NGHIỆP (IIP) CỦA TỈNH THÁNG 10/2016</t>
  </si>
  <si>
    <t>Tháng 09/2016 so với cùng kỳ</t>
  </si>
  <si>
    <t>Tháng 10/2016 so với</t>
  </si>
  <si>
    <t>Lũy kế 10 tháng 2016 so CK</t>
  </si>
  <si>
    <t>BIỂU GIÁ TRỊ SẢN XUẤT CÔNG NGHIỆP THÁNG 10/2016</t>
  </si>
  <si>
    <t>Ước 10 tháng năm 2016</t>
  </si>
  <si>
    <t>Chính thức 10 tháng năm 2015</t>
  </si>
  <si>
    <t>10 tháng năm 2016 so với CK (%)</t>
  </si>
  <si>
    <t>BIỂU TỔNG MỨC BÁN LẺ HÀNG HÓA, DOANH THU DỊCH VỤ THÁNG 10/2016</t>
  </si>
  <si>
    <t>Chính thức tháng 09/2016</t>
  </si>
  <si>
    <t>Ước tính tháng 10/2016</t>
  </si>
  <si>
    <t>Ước tính 10 tháng năm 2016</t>
  </si>
  <si>
    <t>Chính thức  10 tháng năm 2015</t>
  </si>
  <si>
    <t>Tháng 10/2016 so tháng trước</t>
  </si>
  <si>
    <t>Ước 10 tháng năm 2016 so KH</t>
  </si>
  <si>
    <t>Ước 10 tháng 2016 so cùng kỳ</t>
  </si>
  <si>
    <t>BIỂU KIM NGẠCH XUẤT KHẨU, NHẬP KHẨU TRÊN ĐỊA BÀN THÁNG 10/2016</t>
  </si>
  <si>
    <t>Ch/thức tháng 09/2016</t>
  </si>
  <si>
    <t>Ước tháng 10/2016</t>
  </si>
  <si>
    <t>Tháng 10/2016 so tháng 09/2016</t>
  </si>
  <si>
    <t>10 tháng năm 2016 so CKỳ</t>
  </si>
  <si>
    <t>10T2015</t>
  </si>
  <si>
    <t>Xuất siêu</t>
  </si>
  <si>
    <t>Xuất khẩu 2015</t>
  </si>
  <si>
    <t>Cả nước</t>
  </si>
  <si>
    <t>vùng TĐPN</t>
  </si>
  <si>
    <t>Đồng Nai</t>
  </si>
  <si>
    <t>Bán lẻ 2015</t>
  </si>
  <si>
    <t>GTSXCN 2015</t>
  </si>
</sst>
</file>

<file path=xl/styles.xml><?xml version="1.0" encoding="utf-8"?>
<styleSheet xmlns="http://schemas.openxmlformats.org/spreadsheetml/2006/main">
  <numFmts count="6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;[Red]#,##0"/>
    <numFmt numFmtId="183" formatCode="#,##0.0;[Red]#,##0.0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  <numFmt numFmtId="192" formatCode="0.000000"/>
    <numFmt numFmtId="193" formatCode="_(* #,##0.0_);_(* \(#,##0.0\);_(* &quot;-&quot;??_);_(@_)"/>
    <numFmt numFmtId="194" formatCode="_(* #,##0_);_(* \(#,##0\);_(* &quot;-&quot;??_);_(@_)"/>
    <numFmt numFmtId="195" formatCode="#,##0.000"/>
    <numFmt numFmtId="196" formatCode="#,##0.0;\-#,##0.0"/>
    <numFmt numFmtId="197" formatCode="#,##0.0000"/>
    <numFmt numFmtId="198" formatCode="_(* #,##0.000_);_(* \(#,##0.000\);_(* &quot;-&quot;??_);_(@_)"/>
    <numFmt numFmtId="199" formatCode="_(* #,##0.0000_);_(* \(#,##0.0000\);_(* &quot;-&quot;??_);_(@_)"/>
    <numFmt numFmtId="200" formatCode="_-* #,##0.000\ _₫_-;\-* #,##0.000\ _₫_-;_-* &quot;-&quot;???\ _₫_-;_-@_-"/>
    <numFmt numFmtId="201" formatCode="#,##0.000;[Red]#,##0.000"/>
    <numFmt numFmtId="202" formatCode="_-* #,##0.00\ _₫_-;\-* #,##0.00\ _₫_-;_-* &quot;-&quot;???\ _₫_-;_-@_-"/>
    <numFmt numFmtId="203" formatCode="_-* #,##0.0\ _₫_-;\-* #,##0.0\ _₫_-;_-* &quot;-&quot;???\ _₫_-;_-@_-"/>
    <numFmt numFmtId="204" formatCode="0.0000000"/>
    <numFmt numFmtId="205" formatCode="_-* #,##0.000_-;\-* #,##0.000_-;_-* &quot;-&quot;???_-;_-@_-"/>
    <numFmt numFmtId="206" formatCode="_-* #,##0.00_-;\-* #,##0.00_-;_-* &quot;-&quot;???_-;_-@_-"/>
    <numFmt numFmtId="207" formatCode="_-* #,##0.0_-;\-* #,##0.0_-;_-* &quot;-&quot;???_-;_-@_-"/>
    <numFmt numFmtId="208" formatCode="_-* #,##0_-;\-* #,##0_-;_-* &quot;-&quot;???_-;_-@_-"/>
    <numFmt numFmtId="209" formatCode="_-* #,##0\ _₫_-;\-* #,##0\ _₫_-;_-* &quot;-&quot;???\ _₫_-;_-@_-"/>
    <numFmt numFmtId="210" formatCode="_-* #,##0.0\ _₫_-;\-* #,##0.0\ _₫_-;_-* &quot;-&quot;?\ _₫_-;_-@_-"/>
    <numFmt numFmtId="211" formatCode="_-* #,##0.0000\ _₫_-;\-* #,##0.0000\ _₫_-;_-* &quot;-&quot;???\ _₫_-;_-@_-"/>
    <numFmt numFmtId="212" formatCode="_-* #,##0.00000\ _₫_-;\-* #,##0.00000\ _₫_-;_-* &quot;-&quot;???\ _₫_-;_-@_-"/>
    <numFmt numFmtId="213" formatCode="_-* #,##0.00000\ _₫_-;\-* #,##0.00000\ _₫_-;_-* &quot;-&quot;?????\ _₫_-;_-@_-"/>
    <numFmt numFmtId="214" formatCode="_-* #,##0.000000\ _₫_-;\-* #,##0.000000\ _₫_-;_-* &quot;-&quot;???\ _₫_-;_-@_-"/>
    <numFmt numFmtId="215" formatCode="_-* #,##0.0000_-;\-* #,##0.0000_-;_-* &quot;-&quot;???_-;_-@_-"/>
    <numFmt numFmtId="216" formatCode="0.00000000"/>
    <numFmt numFmtId="217" formatCode="0.000000000"/>
    <numFmt numFmtId="218" formatCode="_-* #,##0.0\ _₫_-;\-* #,##0.0\ _₫_-;_-* &quot;-&quot;??\ _₫_-;_-@_-"/>
    <numFmt numFmtId="219" formatCode="#,##0.00_ ;\-#,##0.00\ "/>
    <numFmt numFmtId="220" formatCode="_-* #,##0\ _₫_-;\-* #,##0\ _₫_-;_-* &quot;-&quot;??\ _₫_-;_-@_-"/>
  </numFmts>
  <fonts count="75">
    <font>
      <sz val="13"/>
      <name val=".VnTime"/>
      <family val="0"/>
    </font>
    <font>
      <sz val="10"/>
      <name val="Arial"/>
      <family val="2"/>
    </font>
    <font>
      <u val="single"/>
      <sz val="12"/>
      <color indexed="36"/>
      <name val="VNI-Times"/>
      <family val="0"/>
    </font>
    <font>
      <b/>
      <sz val="12"/>
      <name val="Arial"/>
      <family val="2"/>
    </font>
    <font>
      <u val="single"/>
      <sz val="12"/>
      <color indexed="12"/>
      <name val="VNI-Times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3"/>
      <name val=".VnTime"/>
      <family val="2"/>
    </font>
    <font>
      <sz val="13"/>
      <color indexed="8"/>
      <name val=".VnTime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8"/>
      <name val=".VnTime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.VnTime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.VnTime"/>
      <family val="2"/>
    </font>
    <font>
      <sz val="14"/>
      <name val="Times New Roman"/>
      <family val="1"/>
    </font>
    <font>
      <sz val="11"/>
      <name val=".VnTime"/>
      <family val="2"/>
    </font>
    <font>
      <sz val="9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mbria"/>
      <family val="1"/>
    </font>
    <font>
      <sz val="11"/>
      <name val="Cambria"/>
      <family val="1"/>
    </font>
    <font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.VnTim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8" applyNumberFormat="0" applyFill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68" fillId="27" borderId="10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15">
      <alignment/>
      <protection/>
    </xf>
    <xf numFmtId="0" fontId="0" fillId="0" borderId="0" xfId="0" applyAlignment="1" applyProtection="1">
      <alignment/>
      <protection locked="0"/>
    </xf>
    <xf numFmtId="0" fontId="6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 quotePrefix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6" fillId="0" borderId="14" xfId="0" applyFont="1" applyBorder="1" applyAlignment="1">
      <alignment vertical="center"/>
    </xf>
    <xf numFmtId="4" fontId="16" fillId="0" borderId="14" xfId="0" applyNumberFormat="1" applyFont="1" applyBorder="1" applyAlignment="1">
      <alignment horizontal="right" vertical="center"/>
    </xf>
    <xf numFmtId="0" fontId="1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4" fontId="6" fillId="0" borderId="12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16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16" fillId="0" borderId="13" xfId="0" applyFont="1" applyBorder="1" applyAlignment="1">
      <alignment vertical="center"/>
    </xf>
    <xf numFmtId="0" fontId="10" fillId="33" borderId="15" xfId="0" applyFont="1" applyFill="1" applyBorder="1" applyAlignment="1">
      <alignment horizontal="centerContinuous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16" xfId="0" applyFont="1" applyBorder="1" applyAlignment="1">
      <alignment/>
    </xf>
    <xf numFmtId="4" fontId="16" fillId="0" borderId="12" xfId="0" applyNumberFormat="1" applyFont="1" applyBorder="1" applyAlignment="1">
      <alignment horizontal="right" vertical="center"/>
    </xf>
    <xf numFmtId="4" fontId="16" fillId="0" borderId="13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6" fillId="0" borderId="16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80" fontId="6" fillId="0" borderId="0" xfId="0" applyNumberFormat="1" applyFont="1" applyAlignment="1">
      <alignment/>
    </xf>
    <xf numFmtId="0" fontId="17" fillId="34" borderId="15" xfId="0" applyFont="1" applyFill="1" applyBorder="1" applyAlignment="1" applyProtection="1">
      <alignment horizontal="center" vertical="center" wrapText="1"/>
      <protection/>
    </xf>
    <xf numFmtId="0" fontId="18" fillId="34" borderId="15" xfId="0" applyFont="1" applyFill="1" applyBorder="1" applyAlignment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0" fillId="0" borderId="0" xfId="0" applyFont="1" applyAlignment="1">
      <alignment/>
    </xf>
    <xf numFmtId="3" fontId="19" fillId="0" borderId="14" xfId="0" applyNumberFormat="1" applyFont="1" applyBorder="1" applyAlignment="1">
      <alignment/>
    </xf>
    <xf numFmtId="3" fontId="19" fillId="0" borderId="12" xfId="0" applyNumberFormat="1" applyFont="1" applyBorder="1" applyAlignment="1">
      <alignment/>
    </xf>
    <xf numFmtId="3" fontId="14" fillId="0" borderId="12" xfId="0" applyNumberFormat="1" applyFont="1" applyBorder="1" applyAlignment="1" quotePrefix="1">
      <alignment/>
    </xf>
    <xf numFmtId="3" fontId="20" fillId="0" borderId="12" xfId="43" applyNumberFormat="1" applyFont="1" applyBorder="1" applyAlignment="1">
      <alignment/>
    </xf>
    <xf numFmtId="3" fontId="14" fillId="0" borderId="13" xfId="0" applyNumberFormat="1" applyFont="1" applyBorder="1" applyAlignment="1" quotePrefix="1">
      <alignment/>
    </xf>
    <xf numFmtId="4" fontId="10" fillId="0" borderId="14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9" fillId="0" borderId="0" xfId="60" applyNumberFormat="1" applyFont="1" applyBorder="1" applyAlignment="1">
      <alignment horizontal="right"/>
      <protection/>
    </xf>
    <xf numFmtId="4" fontId="6" fillId="0" borderId="0" xfId="60" applyNumberFormat="1" applyFont="1" applyBorder="1">
      <alignment/>
      <protection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14" fillId="0" borderId="18" xfId="0" applyFont="1" applyFill="1" applyBorder="1" applyAlignment="1">
      <alignment/>
    </xf>
    <xf numFmtId="0" fontId="14" fillId="0" borderId="14" xfId="0" applyFont="1" applyFill="1" applyBorder="1" applyAlignment="1">
      <alignment/>
    </xf>
    <xf numFmtId="0" fontId="21" fillId="0" borderId="0" xfId="0" applyFont="1" applyFill="1" applyAlignment="1">
      <alignment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0" xfId="0" applyFont="1" applyAlignment="1">
      <alignment vertical="center"/>
    </xf>
    <xf numFmtId="194" fontId="25" fillId="33" borderId="12" xfId="43" applyNumberFormat="1" applyFont="1" applyFill="1" applyBorder="1" applyAlignment="1">
      <alignment horizontal="right" vertical="center"/>
    </xf>
    <xf numFmtId="194" fontId="26" fillId="33" borderId="12" xfId="43" applyNumberFormat="1" applyFont="1" applyFill="1" applyBorder="1" applyAlignment="1">
      <alignment horizontal="right" vertical="center"/>
    </xf>
    <xf numFmtId="0" fontId="24" fillId="0" borderId="0" xfId="0" applyFont="1" applyBorder="1" applyAlignment="1">
      <alignment/>
    </xf>
    <xf numFmtId="194" fontId="6" fillId="0" borderId="12" xfId="43" applyNumberFormat="1" applyFont="1" applyBorder="1" applyAlignment="1" applyProtection="1">
      <alignment horizontal="left" vertical="center" wrapText="1"/>
      <protection/>
    </xf>
    <xf numFmtId="194" fontId="6" fillId="0" borderId="13" xfId="43" applyNumberFormat="1" applyFont="1" applyBorder="1" applyAlignment="1" applyProtection="1">
      <alignment horizontal="left" vertical="center" wrapText="1"/>
      <protection/>
    </xf>
    <xf numFmtId="194" fontId="9" fillId="0" borderId="14" xfId="43" applyNumberFormat="1" applyFont="1" applyBorder="1" applyAlignment="1" applyProtection="1">
      <alignment horizontal="left" vertical="center" wrapText="1"/>
      <protection/>
    </xf>
    <xf numFmtId="194" fontId="9" fillId="0" borderId="12" xfId="43" applyNumberFormat="1" applyFont="1" applyBorder="1" applyAlignment="1" applyProtection="1">
      <alignment horizontal="left" vertical="center" wrapText="1"/>
      <protection/>
    </xf>
    <xf numFmtId="0" fontId="24" fillId="0" borderId="0" xfId="0" applyFont="1" applyAlignment="1">
      <alignment/>
    </xf>
    <xf numFmtId="0" fontId="24" fillId="0" borderId="0" xfId="0" applyFont="1" applyAlignment="1" applyProtection="1">
      <alignment vertical="center"/>
      <protection/>
    </xf>
    <xf numFmtId="0" fontId="24" fillId="0" borderId="19" xfId="0" applyFont="1" applyFill="1" applyBorder="1" applyAlignment="1">
      <alignment/>
    </xf>
    <xf numFmtId="2" fontId="28" fillId="33" borderId="12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4" xfId="0" applyFont="1" applyBorder="1" applyAlignment="1">
      <alignment horizontal="centerContinuous" vertical="center"/>
    </xf>
    <xf numFmtId="0" fontId="10" fillId="0" borderId="21" xfId="0" applyFont="1" applyBorder="1" applyAlignment="1">
      <alignment horizontal="centerContinuous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39" fontId="52" fillId="0" borderId="14" xfId="0" applyNumberFormat="1" applyFont="1" applyFill="1" applyBorder="1" applyAlignment="1" applyProtection="1">
      <alignment horizontal="right" vertical="center"/>
      <protection/>
    </xf>
    <xf numFmtId="181" fontId="53" fillId="0" borderId="12" xfId="0" applyNumberFormat="1" applyFont="1" applyFill="1" applyBorder="1" applyAlignment="1" applyProtection="1">
      <alignment horizontal="right"/>
      <protection/>
    </xf>
    <xf numFmtId="39" fontId="53" fillId="0" borderId="12" xfId="0" applyNumberFormat="1" applyFont="1" applyFill="1" applyBorder="1" applyAlignment="1" applyProtection="1">
      <alignment horizontal="right" vertical="center"/>
      <protection/>
    </xf>
    <xf numFmtId="39" fontId="53" fillId="0" borderId="13" xfId="0" applyNumberFormat="1" applyFont="1" applyFill="1" applyBorder="1" applyAlignment="1" applyProtection="1">
      <alignment horizontal="right" vertical="center"/>
      <protection/>
    </xf>
    <xf numFmtId="194" fontId="26" fillId="33" borderId="12" xfId="43" applyNumberFormat="1" applyFont="1" applyFill="1" applyBorder="1" applyAlignment="1">
      <alignment horizontal="center" vertical="center"/>
    </xf>
    <xf numFmtId="198" fontId="21" fillId="0" borderId="0" xfId="0" applyNumberFormat="1" applyFont="1" applyAlignment="1">
      <alignment/>
    </xf>
    <xf numFmtId="0" fontId="30" fillId="0" borderId="18" xfId="0" applyFont="1" applyFill="1" applyBorder="1" applyAlignment="1">
      <alignment/>
    </xf>
    <xf numFmtId="198" fontId="22" fillId="0" borderId="12" xfId="43" applyNumberFormat="1" applyFont="1" applyFill="1" applyBorder="1" applyAlignment="1">
      <alignment/>
    </xf>
    <xf numFmtId="194" fontId="26" fillId="0" borderId="12" xfId="43" applyNumberFormat="1" applyFont="1" applyFill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171" fontId="21" fillId="0" borderId="14" xfId="0" applyNumberFormat="1" applyFont="1" applyBorder="1" applyAlignment="1">
      <alignment/>
    </xf>
    <xf numFmtId="194" fontId="25" fillId="0" borderId="12" xfId="43" applyNumberFormat="1" applyFont="1" applyBorder="1" applyAlignment="1">
      <alignment vertical="center"/>
    </xf>
    <xf numFmtId="179" fontId="25" fillId="0" borderId="12" xfId="43" applyFont="1" applyBorder="1" applyAlignment="1">
      <alignment vertical="center"/>
    </xf>
    <xf numFmtId="194" fontId="26" fillId="0" borderId="12" xfId="43" applyNumberFormat="1" applyFont="1" applyFill="1" applyBorder="1" applyAlignment="1">
      <alignment vertical="center"/>
    </xf>
    <xf numFmtId="179" fontId="26" fillId="0" borderId="12" xfId="43" applyFont="1" applyFill="1" applyBorder="1" applyAlignment="1">
      <alignment vertical="center"/>
    </xf>
    <xf numFmtId="194" fontId="26" fillId="0" borderId="12" xfId="43" applyNumberFormat="1" applyFont="1" applyBorder="1" applyAlignment="1">
      <alignment vertical="center"/>
    </xf>
    <xf numFmtId="179" fontId="26" fillId="0" borderId="12" xfId="43" applyFont="1" applyBorder="1" applyAlignment="1">
      <alignment vertical="center"/>
    </xf>
    <xf numFmtId="194" fontId="26" fillId="35" borderId="12" xfId="43" applyNumberFormat="1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79" fontId="25" fillId="0" borderId="12" xfId="43" applyFont="1" applyFill="1" applyBorder="1" applyAlignment="1">
      <alignment vertical="center"/>
    </xf>
    <xf numFmtId="184" fontId="25" fillId="33" borderId="12" xfId="0" applyNumberFormat="1" applyFont="1" applyFill="1" applyBorder="1" applyAlignment="1">
      <alignment horizontal="right" vertical="center"/>
    </xf>
    <xf numFmtId="184" fontId="25" fillId="0" borderId="12" xfId="43" applyNumberFormat="1" applyFont="1" applyBorder="1" applyAlignment="1">
      <alignment horizontal="right" vertical="center"/>
    </xf>
    <xf numFmtId="201" fontId="25" fillId="0" borderId="12" xfId="43" applyNumberFormat="1" applyFont="1" applyBorder="1" applyAlignment="1">
      <alignment horizontal="right" vertical="center"/>
    </xf>
    <xf numFmtId="201" fontId="25" fillId="33" borderId="12" xfId="0" applyNumberFormat="1" applyFont="1" applyFill="1" applyBorder="1" applyAlignment="1">
      <alignment horizontal="right" vertical="center"/>
    </xf>
    <xf numFmtId="184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Fill="1" applyBorder="1" applyAlignment="1">
      <alignment horizontal="right" vertical="center"/>
    </xf>
    <xf numFmtId="201" fontId="26" fillId="0" borderId="12" xfId="43" applyNumberFormat="1" applyFont="1" applyBorder="1" applyAlignment="1">
      <alignment horizontal="right" vertical="center"/>
    </xf>
    <xf numFmtId="201" fontId="26" fillId="0" borderId="12" xfId="43" applyNumberFormat="1" applyFont="1" applyFill="1" applyBorder="1" applyAlignment="1" quotePrefix="1">
      <alignment horizontal="right" vertical="center"/>
    </xf>
    <xf numFmtId="194" fontId="26" fillId="35" borderId="0" xfId="43" applyNumberFormat="1" applyFont="1" applyFill="1" applyBorder="1" applyAlignment="1">
      <alignment vertical="center"/>
    </xf>
    <xf numFmtId="194" fontId="26" fillId="35" borderId="22" xfId="43" applyNumberFormat="1" applyFont="1" applyFill="1" applyBorder="1" applyAlignment="1">
      <alignment vertical="center"/>
    </xf>
    <xf numFmtId="0" fontId="14" fillId="0" borderId="12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2" fontId="9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2" xfId="43" applyNumberFormat="1" applyFont="1" applyBorder="1" applyAlignment="1" applyProtection="1">
      <alignment horizontal="right" vertical="center" wrapText="1"/>
      <protection/>
    </xf>
    <xf numFmtId="2" fontId="9" fillId="0" borderId="12" xfId="43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 quotePrefix="1">
      <alignment vertical="center" wrapText="1"/>
    </xf>
    <xf numFmtId="0" fontId="28" fillId="0" borderId="18" xfId="0" applyFont="1" applyFill="1" applyBorder="1" applyAlignment="1">
      <alignment horizontal="center" vertical="center"/>
    </xf>
    <xf numFmtId="0" fontId="26" fillId="0" borderId="12" xfId="0" applyFont="1" applyBorder="1" applyAlignment="1" quotePrefix="1">
      <alignment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horizontal="center" vertical="center"/>
    </xf>
    <xf numFmtId="179" fontId="26" fillId="0" borderId="12" xfId="43" applyNumberFormat="1" applyFont="1" applyFill="1" applyBorder="1" applyAlignment="1">
      <alignment vertical="center"/>
    </xf>
    <xf numFmtId="0" fontId="27" fillId="0" borderId="18" xfId="0" applyFont="1" applyBorder="1" applyAlignment="1">
      <alignment horizontal="center" vertical="center"/>
    </xf>
    <xf numFmtId="0" fontId="14" fillId="0" borderId="12" xfId="0" applyFont="1" applyFill="1" applyBorder="1" applyAlignment="1" quotePrefix="1">
      <alignment vertical="center" wrapText="1"/>
    </xf>
    <xf numFmtId="0" fontId="14" fillId="0" borderId="12" xfId="0" applyFont="1" applyBorder="1" applyAlignment="1" quotePrefix="1">
      <alignment vertical="center" wrapText="1"/>
    </xf>
    <xf numFmtId="183" fontId="28" fillId="33" borderId="12" xfId="0" applyNumberFormat="1" applyFont="1" applyFill="1" applyBorder="1" applyAlignment="1">
      <alignment horizontal="center" vertical="center"/>
    </xf>
    <xf numFmtId="183" fontId="28" fillId="33" borderId="22" xfId="0" applyNumberFormat="1" applyFont="1" applyFill="1" applyBorder="1" applyAlignment="1">
      <alignment horizontal="center" vertical="center"/>
    </xf>
    <xf numFmtId="194" fontId="26" fillId="0" borderId="22" xfId="43" applyNumberFormat="1" applyFont="1" applyBorder="1" applyAlignment="1">
      <alignment vertical="center"/>
    </xf>
    <xf numFmtId="183" fontId="28" fillId="33" borderId="13" xfId="0" applyNumberFormat="1" applyFont="1" applyFill="1" applyBorder="1" applyAlignment="1">
      <alignment horizontal="center" vertical="center"/>
    </xf>
    <xf numFmtId="194" fontId="26" fillId="0" borderId="13" xfId="43" applyNumberFormat="1" applyFont="1" applyBorder="1" applyAlignment="1">
      <alignment vertical="center"/>
    </xf>
    <xf numFmtId="194" fontId="26" fillId="35" borderId="12" xfId="43" applyNumberFormat="1" applyFont="1" applyFill="1" applyBorder="1" applyAlignment="1" quotePrefix="1">
      <alignment horizontal="right" vertical="center"/>
    </xf>
    <xf numFmtId="179" fontId="26" fillId="33" borderId="12" xfId="43" applyFont="1" applyFill="1" applyBorder="1" applyAlignment="1">
      <alignment vertical="center"/>
    </xf>
    <xf numFmtId="179" fontId="25" fillId="33" borderId="12" xfId="43" applyFont="1" applyFill="1" applyBorder="1" applyAlignment="1">
      <alignment vertical="center"/>
    </xf>
    <xf numFmtId="194" fontId="25" fillId="33" borderId="12" xfId="43" applyNumberFormat="1" applyFont="1" applyFill="1" applyBorder="1" applyAlignment="1">
      <alignment vertical="center"/>
    </xf>
    <xf numFmtId="0" fontId="26" fillId="0" borderId="12" xfId="0" applyFont="1" applyBorder="1" applyAlignment="1">
      <alignment/>
    </xf>
    <xf numFmtId="194" fontId="26" fillId="35" borderId="22" xfId="43" applyNumberFormat="1" applyFont="1" applyFill="1" applyBorder="1" applyAlignment="1" quotePrefix="1">
      <alignment horizontal="right" vertical="center"/>
    </xf>
    <xf numFmtId="179" fontId="26" fillId="33" borderId="22" xfId="43" applyFont="1" applyFill="1" applyBorder="1" applyAlignment="1">
      <alignment vertical="center"/>
    </xf>
    <xf numFmtId="194" fontId="26" fillId="35" borderId="13" xfId="43" applyNumberFormat="1" applyFont="1" applyFill="1" applyBorder="1" applyAlignment="1">
      <alignment vertical="center"/>
    </xf>
    <xf numFmtId="194" fontId="26" fillId="35" borderId="13" xfId="43" applyNumberFormat="1" applyFont="1" applyFill="1" applyBorder="1" applyAlignment="1" quotePrefix="1">
      <alignment horizontal="right" vertical="center"/>
    </xf>
    <xf numFmtId="4" fontId="1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12" xfId="0" applyNumberFormat="1" applyFont="1" applyFill="1" applyBorder="1" applyAlignment="1">
      <alignment horizontal="right" vertical="center"/>
    </xf>
    <xf numFmtId="179" fontId="72" fillId="0" borderId="14" xfId="43" applyFont="1" applyBorder="1" applyAlignment="1">
      <alignment/>
    </xf>
    <xf numFmtId="4" fontId="72" fillId="0" borderId="14" xfId="0" applyNumberFormat="1" applyFont="1" applyBorder="1" applyAlignment="1">
      <alignment/>
    </xf>
    <xf numFmtId="4" fontId="10" fillId="0" borderId="18" xfId="60" applyNumberFormat="1" applyFont="1" applyFill="1" applyBorder="1" applyAlignment="1">
      <alignment horizontal="right"/>
      <protection/>
    </xf>
    <xf numFmtId="2" fontId="73" fillId="0" borderId="12" xfId="0" applyNumberFormat="1" applyFont="1" applyBorder="1" applyAlignment="1">
      <alignment/>
    </xf>
    <xf numFmtId="4" fontId="14" fillId="0" borderId="12" xfId="60" applyNumberFormat="1" applyFont="1" applyBorder="1" applyAlignment="1">
      <alignment horizontal="right"/>
      <protection/>
    </xf>
    <xf numFmtId="4" fontId="73" fillId="0" borderId="12" xfId="0" applyNumberFormat="1" applyFont="1" applyBorder="1" applyAlignment="1">
      <alignment/>
    </xf>
    <xf numFmtId="4" fontId="14" fillId="0" borderId="18" xfId="60" applyNumberFormat="1" applyFont="1" applyFill="1" applyBorder="1" applyAlignment="1">
      <alignment horizontal="right"/>
      <protection/>
    </xf>
    <xf numFmtId="4" fontId="14" fillId="0" borderId="13" xfId="60" applyNumberFormat="1" applyFont="1" applyFill="1" applyBorder="1" applyAlignment="1">
      <alignment horizontal="right"/>
      <protection/>
    </xf>
    <xf numFmtId="179" fontId="26" fillId="0" borderId="12" xfId="43" applyNumberFormat="1" applyFont="1" applyBorder="1" applyAlignment="1">
      <alignment vertical="center"/>
    </xf>
    <xf numFmtId="198" fontId="26" fillId="0" borderId="12" xfId="43" applyNumberFormat="1" applyFont="1" applyFill="1" applyBorder="1" applyAlignment="1">
      <alignment vertical="center"/>
    </xf>
    <xf numFmtId="219" fontId="6" fillId="0" borderId="0" xfId="0" applyNumberFormat="1" applyFont="1" applyAlignment="1" applyProtection="1">
      <alignment horizontal="left" vertical="center" wrapText="1"/>
      <protection/>
    </xf>
    <xf numFmtId="4" fontId="14" fillId="0" borderId="12" xfId="60" applyNumberFormat="1" applyFont="1" applyFill="1" applyBorder="1" applyAlignment="1">
      <alignment horizontal="right"/>
      <protection/>
    </xf>
    <xf numFmtId="4" fontId="14" fillId="0" borderId="12" xfId="0" applyNumberFormat="1" applyFont="1" applyBorder="1" applyAlignment="1">
      <alignment/>
    </xf>
    <xf numFmtId="4" fontId="14" fillId="0" borderId="13" xfId="0" applyNumberFormat="1" applyFont="1" applyBorder="1" applyAlignment="1">
      <alignment/>
    </xf>
    <xf numFmtId="171" fontId="31" fillId="0" borderId="0" xfId="0" applyNumberFormat="1" applyFont="1" applyAlignment="1">
      <alignment/>
    </xf>
    <xf numFmtId="0" fontId="54" fillId="0" borderId="0" xfId="0" applyFont="1" applyBorder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39" fontId="53" fillId="0" borderId="12" xfId="0" applyNumberFormat="1" applyFont="1" applyFill="1" applyBorder="1" applyAlignment="1" applyProtection="1">
      <alignment horizontal="right" vertical="center"/>
      <protection/>
    </xf>
    <xf numFmtId="0" fontId="32" fillId="0" borderId="15" xfId="0" applyFont="1" applyBorder="1" applyAlignment="1">
      <alignment horizontal="center" vertical="center"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>
      <alignment horizontal="left" vertical="center"/>
    </xf>
    <xf numFmtId="0" fontId="26" fillId="33" borderId="12" xfId="0" applyFont="1" applyFill="1" applyBorder="1" applyAlignment="1">
      <alignment horizontal="left" vertical="center" wrapText="1"/>
    </xf>
    <xf numFmtId="2" fontId="26" fillId="33" borderId="12" xfId="0" applyNumberFormat="1" applyFont="1" applyFill="1" applyBorder="1" applyAlignment="1">
      <alignment horizontal="left" vertical="center"/>
    </xf>
    <xf numFmtId="0" fontId="26" fillId="0" borderId="0" xfId="0" applyFont="1" applyAlignment="1">
      <alignment/>
    </xf>
    <xf numFmtId="2" fontId="26" fillId="33" borderId="12" xfId="0" applyNumberFormat="1" applyFont="1" applyFill="1" applyBorder="1" applyAlignment="1">
      <alignment vertical="center"/>
    </xf>
    <xf numFmtId="183" fontId="26" fillId="33" borderId="12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2" fontId="26" fillId="33" borderId="12" xfId="0" applyNumberFormat="1" applyFont="1" applyFill="1" applyBorder="1" applyAlignment="1">
      <alignment horizontal="left" vertical="center" wrapText="1"/>
    </xf>
    <xf numFmtId="183" fontId="26" fillId="33" borderId="22" xfId="0" applyNumberFormat="1" applyFont="1" applyFill="1" applyBorder="1" applyAlignment="1">
      <alignment vertical="center"/>
    </xf>
    <xf numFmtId="183" fontId="26" fillId="33" borderId="13" xfId="0" applyNumberFormat="1" applyFont="1" applyFill="1" applyBorder="1" applyAlignment="1">
      <alignment vertical="center"/>
    </xf>
    <xf numFmtId="194" fontId="1" fillId="35" borderId="12" xfId="43" applyNumberFormat="1" applyFont="1" applyFill="1" applyBorder="1" applyAlignment="1">
      <alignment vertical="center" wrapText="1"/>
    </xf>
    <xf numFmtId="193" fontId="25" fillId="0" borderId="12" xfId="43" applyNumberFormat="1" applyFont="1" applyBorder="1" applyAlignment="1">
      <alignment vertical="center"/>
    </xf>
    <xf numFmtId="193" fontId="26" fillId="0" borderId="12" xfId="43" applyNumberFormat="1" applyFont="1" applyBorder="1" applyAlignment="1">
      <alignment vertical="center"/>
    </xf>
    <xf numFmtId="193" fontId="26" fillId="0" borderId="12" xfId="0" applyNumberFormat="1" applyFont="1" applyBorder="1" applyAlignment="1">
      <alignment vertical="center"/>
    </xf>
    <xf numFmtId="193" fontId="26" fillId="0" borderId="12" xfId="0" applyNumberFormat="1" applyFont="1" applyFill="1" applyBorder="1" applyAlignment="1">
      <alignment vertical="center"/>
    </xf>
    <xf numFmtId="193" fontId="26" fillId="0" borderId="13" xfId="43" applyNumberFormat="1" applyFont="1" applyBorder="1" applyAlignment="1">
      <alignment vertical="center"/>
    </xf>
    <xf numFmtId="193" fontId="26" fillId="33" borderId="12" xfId="0" applyNumberFormat="1" applyFont="1" applyFill="1" applyBorder="1" applyAlignment="1">
      <alignment horizontal="center" vertical="center"/>
    </xf>
    <xf numFmtId="2" fontId="21" fillId="0" borderId="0" xfId="0" applyNumberFormat="1" applyFont="1" applyAlignment="1">
      <alignment/>
    </xf>
    <xf numFmtId="181" fontId="21" fillId="0" borderId="0" xfId="0" applyNumberFormat="1" applyFont="1" applyAlignment="1">
      <alignment/>
    </xf>
    <xf numFmtId="194" fontId="21" fillId="0" borderId="0" xfId="43" applyNumberFormat="1" applyFont="1" applyAlignment="1">
      <alignment/>
    </xf>
    <xf numFmtId="210" fontId="21" fillId="0" borderId="0" xfId="0" applyNumberFormat="1" applyFont="1" applyAlignment="1">
      <alignment/>
    </xf>
    <xf numFmtId="200" fontId="21" fillId="0" borderId="0" xfId="0" applyNumberFormat="1" applyFont="1" applyAlignment="1">
      <alignment/>
    </xf>
    <xf numFmtId="2" fontId="6" fillId="0" borderId="12" xfId="0" applyNumberFormat="1" applyFont="1" applyFill="1" applyBorder="1" applyAlignment="1">
      <alignment horizontal="right" vertical="center"/>
    </xf>
    <xf numFmtId="4" fontId="10" fillId="0" borderId="18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2" xfId="60" applyNumberFormat="1" applyFont="1" applyFill="1" applyBorder="1" applyAlignment="1">
      <alignment horizontal="right"/>
      <protection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181" fontId="21" fillId="0" borderId="0" xfId="0" applyNumberFormat="1" applyFont="1" applyFill="1" applyAlignment="1">
      <alignment/>
    </xf>
    <xf numFmtId="171" fontId="21" fillId="0" borderId="0" xfId="0" applyNumberFormat="1" applyFont="1" applyFill="1" applyAlignment="1">
      <alignment/>
    </xf>
    <xf numFmtId="220" fontId="21" fillId="0" borderId="0" xfId="0" applyNumberFormat="1" applyFont="1" applyFill="1" applyAlignment="1">
      <alignment/>
    </xf>
    <xf numFmtId="194" fontId="26" fillId="0" borderId="0" xfId="43" applyNumberFormat="1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 quotePrefix="1">
      <alignment horizontal="right"/>
    </xf>
    <xf numFmtId="0" fontId="26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81" fontId="21" fillId="0" borderId="0" xfId="0" applyNumberFormat="1" applyFont="1" applyFill="1" applyBorder="1" applyAlignment="1">
      <alignment/>
    </xf>
    <xf numFmtId="171" fontId="21" fillId="0" borderId="0" xfId="0" applyNumberFormat="1" applyFont="1" applyFill="1" applyBorder="1" applyAlignment="1">
      <alignment/>
    </xf>
    <xf numFmtId="194" fontId="26" fillId="0" borderId="0" xfId="43" applyNumberFormat="1" applyFont="1" applyFill="1" applyBorder="1" applyAlignment="1">
      <alignment/>
    </xf>
    <xf numFmtId="179" fontId="26" fillId="0" borderId="0" xfId="43" applyNumberFormat="1" applyFont="1" applyFill="1" applyBorder="1" applyAlignment="1">
      <alignment/>
    </xf>
    <xf numFmtId="0" fontId="25" fillId="33" borderId="19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25" fillId="34" borderId="24" xfId="0" applyFont="1" applyFill="1" applyBorder="1" applyAlignment="1" applyProtection="1">
      <alignment horizontal="center" vertical="center" wrapText="1"/>
      <protection/>
    </xf>
    <xf numFmtId="0" fontId="10" fillId="0" borderId="14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4" fontId="6" fillId="0" borderId="12" xfId="0" applyNumberFormat="1" applyFont="1" applyBorder="1" applyAlignment="1">
      <alignment horizontal="right" vertical="center"/>
    </xf>
    <xf numFmtId="179" fontId="21" fillId="0" borderId="0" xfId="43" applyFont="1" applyFill="1" applyBorder="1" applyAlignment="1">
      <alignment/>
    </xf>
    <xf numFmtId="171" fontId="1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02" fontId="26" fillId="0" borderId="0" xfId="0" applyNumberFormat="1" applyFont="1" applyFill="1" applyBorder="1" applyAlignment="1">
      <alignment/>
    </xf>
    <xf numFmtId="210" fontId="6" fillId="0" borderId="0" xfId="0" applyNumberFormat="1" applyFont="1" applyFill="1" applyBorder="1" applyAlignment="1">
      <alignment/>
    </xf>
    <xf numFmtId="210" fontId="14" fillId="0" borderId="0" xfId="0" applyNumberFormat="1" applyFont="1" applyFill="1" applyBorder="1" applyAlignment="1">
      <alignment/>
    </xf>
    <xf numFmtId="203" fontId="21" fillId="0" borderId="0" xfId="0" applyNumberFormat="1" applyFont="1" applyFill="1" applyBorder="1" applyAlignment="1">
      <alignment/>
    </xf>
    <xf numFmtId="198" fontId="22" fillId="36" borderId="12" xfId="43" applyNumberFormat="1" applyFont="1" applyFill="1" applyBorder="1" applyAlignment="1">
      <alignment vertical="center"/>
    </xf>
    <xf numFmtId="196" fontId="52" fillId="0" borderId="14" xfId="0" applyNumberFormat="1" applyFont="1" applyFill="1" applyBorder="1" applyAlignment="1" applyProtection="1">
      <alignment horizontal="right" vertical="center"/>
      <protection/>
    </xf>
    <xf numFmtId="196" fontId="53" fillId="0" borderId="12" xfId="0" applyNumberFormat="1" applyFont="1" applyFill="1" applyBorder="1" applyAlignment="1" applyProtection="1">
      <alignment horizontal="right"/>
      <protection/>
    </xf>
    <xf numFmtId="196" fontId="53" fillId="0" borderId="12" xfId="0" applyNumberFormat="1" applyFont="1" applyFill="1" applyBorder="1" applyAlignment="1" applyProtection="1">
      <alignment horizontal="right" vertical="center"/>
      <protection/>
    </xf>
    <xf numFmtId="196" fontId="53" fillId="36" borderId="12" xfId="0" applyNumberFormat="1" applyFont="1" applyFill="1" applyBorder="1" applyAlignment="1" applyProtection="1">
      <alignment horizontal="right" vertical="center"/>
      <protection/>
    </xf>
    <xf numFmtId="196" fontId="53" fillId="0" borderId="12" xfId="0" applyNumberFormat="1" applyFont="1" applyFill="1" applyBorder="1" applyAlignment="1" applyProtection="1">
      <alignment horizontal="right" vertical="center"/>
      <protection/>
    </xf>
    <xf numFmtId="196" fontId="53" fillId="36" borderId="12" xfId="0" applyNumberFormat="1" applyFont="1" applyFill="1" applyBorder="1" applyAlignment="1" applyProtection="1">
      <alignment horizontal="right" vertical="center"/>
      <protection/>
    </xf>
    <xf numFmtId="196" fontId="53" fillId="0" borderId="13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25" fillId="33" borderId="24" xfId="0" applyFont="1" applyFill="1" applyBorder="1" applyAlignment="1" applyProtection="1">
      <alignment horizontal="center" vertical="center" wrapText="1"/>
      <protection/>
    </xf>
    <xf numFmtId="0" fontId="29" fillId="33" borderId="19" xfId="0" applyFont="1" applyFill="1" applyBorder="1" applyAlignment="1">
      <alignment/>
    </xf>
    <xf numFmtId="0" fontId="25" fillId="33" borderId="25" xfId="0" applyFont="1" applyFill="1" applyBorder="1" applyAlignment="1" applyProtection="1">
      <alignment horizontal="center" vertical="center" wrapText="1"/>
      <protection/>
    </xf>
    <xf numFmtId="0" fontId="25" fillId="33" borderId="20" xfId="0" applyFont="1" applyFill="1" applyBorder="1" applyAlignment="1" applyProtection="1">
      <alignment horizontal="center" vertical="center"/>
      <protection/>
    </xf>
    <xf numFmtId="0" fontId="25" fillId="33" borderId="21" xfId="0" applyFont="1" applyFill="1" applyBorder="1" applyAlignment="1" applyProtection="1">
      <alignment horizontal="center" vertical="center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22" xfId="0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>
      <alignment/>
    </xf>
    <xf numFmtId="0" fontId="18" fillId="34" borderId="20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3" fontId="10" fillId="33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21" xfId="0" applyFont="1" applyFill="1" applyBorder="1" applyAlignment="1" applyProtection="1">
      <alignment horizontal="center" vertical="center" wrapText="1"/>
      <protection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53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er1" xfId="50"/>
    <cellStyle name="Header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201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i&#7879;uT09_016%20(phat%20hanh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P"/>
      <sheetName val="GTSXCN"/>
      <sheetName val="TMBL"/>
      <sheetName val="XNK"/>
      <sheetName val="chisogia"/>
      <sheetName val="00000000"/>
      <sheetName val="10000000"/>
      <sheetName val="20000000"/>
      <sheetName val="30000000"/>
    </sheetNames>
    <sheetDataSet>
      <sheetData sheetId="2">
        <row r="10">
          <cell r="G10">
            <v>136047.66705000002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0" sqref="F10"/>
    </sheetView>
  </sheetViews>
  <sheetFormatPr defaultColWidth="8.72265625" defaultRowHeight="20.25" customHeight="1"/>
  <cols>
    <col min="1" max="1" width="4.18359375" style="32" customWidth="1"/>
    <col min="2" max="2" width="60.8125" style="32" customWidth="1"/>
    <col min="3" max="3" width="11.453125" style="32" customWidth="1"/>
    <col min="4" max="4" width="11.0859375" style="32" customWidth="1"/>
    <col min="5" max="5" width="10.99609375" style="32" customWidth="1"/>
    <col min="6" max="6" width="8.90625" style="32" customWidth="1"/>
    <col min="7" max="7" width="10.0859375" style="32" bestFit="1" customWidth="1"/>
    <col min="8" max="16384" width="8.90625" style="32" customWidth="1"/>
  </cols>
  <sheetData>
    <row r="1" ht="15" customHeight="1">
      <c r="B1" s="33" t="s">
        <v>7</v>
      </c>
    </row>
    <row r="2" spans="2:6" ht="29.25" customHeight="1">
      <c r="B2" s="265" t="s">
        <v>143</v>
      </c>
      <c r="C2" s="265"/>
      <c r="D2" s="265"/>
      <c r="E2" s="265"/>
      <c r="F2" s="265"/>
    </row>
    <row r="3" ht="14.25" customHeight="1">
      <c r="E3" s="34" t="s">
        <v>137</v>
      </c>
    </row>
    <row r="4" spans="1:6" ht="31.5" customHeight="1">
      <c r="A4" s="258" t="s">
        <v>34</v>
      </c>
      <c r="B4" s="258" t="s">
        <v>35</v>
      </c>
      <c r="C4" s="258" t="s">
        <v>144</v>
      </c>
      <c r="D4" s="261" t="s">
        <v>145</v>
      </c>
      <c r="E4" s="262"/>
      <c r="F4" s="263" t="s">
        <v>146</v>
      </c>
    </row>
    <row r="5" spans="1:6" ht="31.5" customHeight="1">
      <c r="A5" s="259"/>
      <c r="B5" s="259"/>
      <c r="C5" s="260"/>
      <c r="D5" s="230" t="s">
        <v>51</v>
      </c>
      <c r="E5" s="230" t="s">
        <v>52</v>
      </c>
      <c r="F5" s="264"/>
    </row>
    <row r="6" spans="1:6" ht="18" customHeight="1">
      <c r="A6" s="231" t="s">
        <v>10</v>
      </c>
      <c r="B6" s="232" t="s">
        <v>11</v>
      </c>
      <c r="C6" s="232">
        <v>1</v>
      </c>
      <c r="D6" s="231">
        <v>2</v>
      </c>
      <c r="E6" s="231">
        <v>3</v>
      </c>
      <c r="F6" s="232">
        <v>4</v>
      </c>
    </row>
    <row r="7" spans="1:7" ht="15.75">
      <c r="A7" s="35"/>
      <c r="B7" s="233" t="s">
        <v>44</v>
      </c>
      <c r="C7" s="85">
        <v>108.043169214816</v>
      </c>
      <c r="D7" s="85">
        <v>102.299317767504</v>
      </c>
      <c r="E7" s="85">
        <v>108.163151777204</v>
      </c>
      <c r="F7" s="244">
        <v>108.214016812099</v>
      </c>
      <c r="G7" s="168"/>
    </row>
    <row r="8" spans="1:6" ht="15.75">
      <c r="A8" s="36" t="s">
        <v>36</v>
      </c>
      <c r="B8" s="84" t="s">
        <v>38</v>
      </c>
      <c r="D8" s="86"/>
      <c r="E8" s="86"/>
      <c r="F8" s="245"/>
    </row>
    <row r="9" spans="1:6" ht="15.75">
      <c r="A9" s="66">
        <v>1</v>
      </c>
      <c r="B9" s="234" t="s">
        <v>40</v>
      </c>
      <c r="C9" s="87">
        <v>116.307494030761</v>
      </c>
      <c r="D9" s="87">
        <v>101.413814082576</v>
      </c>
      <c r="E9" s="87">
        <v>96.3712070557785</v>
      </c>
      <c r="F9" s="246">
        <v>109.848158652034</v>
      </c>
    </row>
    <row r="10" spans="1:6" ht="15.75">
      <c r="A10" s="66">
        <v>2</v>
      </c>
      <c r="B10" s="234" t="s">
        <v>41</v>
      </c>
      <c r="C10" s="87">
        <v>108.076981728463</v>
      </c>
      <c r="D10" s="87">
        <v>102.297904834377</v>
      </c>
      <c r="E10" s="87">
        <v>108.48115856878</v>
      </c>
      <c r="F10" s="246">
        <v>108.290054769297</v>
      </c>
    </row>
    <row r="11" spans="1:7" ht="15.75">
      <c r="A11" s="66">
        <v>3</v>
      </c>
      <c r="B11" s="234" t="s">
        <v>42</v>
      </c>
      <c r="C11" s="87">
        <v>88.465244837097</v>
      </c>
      <c r="D11" s="87">
        <v>105.18128912257</v>
      </c>
      <c r="E11" s="87">
        <v>98.9245750303098</v>
      </c>
      <c r="F11" s="246">
        <v>98.8719971387366</v>
      </c>
      <c r="G11" s="168"/>
    </row>
    <row r="12" spans="1:6" ht="15.75">
      <c r="A12" s="66">
        <v>4</v>
      </c>
      <c r="B12" s="234" t="s">
        <v>43</v>
      </c>
      <c r="C12" s="87">
        <v>102.901234567901</v>
      </c>
      <c r="D12" s="87">
        <v>100.575884823035</v>
      </c>
      <c r="E12" s="87">
        <v>103.981642272389</v>
      </c>
      <c r="F12" s="246">
        <v>101.587835177325</v>
      </c>
    </row>
    <row r="13" spans="1:6" ht="15.75">
      <c r="A13" s="36" t="s">
        <v>37</v>
      </c>
      <c r="B13" s="84" t="s">
        <v>39</v>
      </c>
      <c r="C13" s="86"/>
      <c r="D13" s="86"/>
      <c r="E13" s="86"/>
      <c r="F13" s="245"/>
    </row>
    <row r="14" spans="1:6" ht="15.75">
      <c r="A14" s="66">
        <v>1</v>
      </c>
      <c r="B14" s="117" t="s">
        <v>113</v>
      </c>
      <c r="C14" s="87">
        <v>116.307494030761</v>
      </c>
      <c r="D14" s="87">
        <v>101.413814082576</v>
      </c>
      <c r="E14" s="87">
        <v>96.3712070557785</v>
      </c>
      <c r="F14" s="247">
        <v>109.848158652034</v>
      </c>
    </row>
    <row r="15" spans="1:6" ht="15.75">
      <c r="A15" s="66">
        <f>A14+1</f>
        <v>2</v>
      </c>
      <c r="B15" s="117" t="s">
        <v>114</v>
      </c>
      <c r="C15" s="87">
        <v>107.884201515084</v>
      </c>
      <c r="D15" s="87">
        <v>102.742308250292</v>
      </c>
      <c r="E15" s="87">
        <v>102.130156124832</v>
      </c>
      <c r="F15" s="246">
        <v>106.03977620541</v>
      </c>
    </row>
    <row r="16" spans="1:6" ht="15.75">
      <c r="A16" s="66">
        <f aca="true" t="shared" si="0" ref="A16:A31">A15+1</f>
        <v>3</v>
      </c>
      <c r="B16" s="117" t="s">
        <v>115</v>
      </c>
      <c r="C16" s="181">
        <v>96.1992366458635</v>
      </c>
      <c r="D16" s="181">
        <v>99.5756580446512</v>
      </c>
      <c r="E16" s="181">
        <v>102.637098085254</v>
      </c>
      <c r="F16" s="248">
        <v>107.758241753571</v>
      </c>
    </row>
    <row r="17" spans="1:6" ht="15.75">
      <c r="A17" s="66">
        <f t="shared" si="0"/>
        <v>4</v>
      </c>
      <c r="B17" s="117" t="s">
        <v>116</v>
      </c>
      <c r="C17" s="181">
        <v>95.4081753236418</v>
      </c>
      <c r="D17" s="181">
        <v>103.287591727097</v>
      </c>
      <c r="E17" s="181">
        <v>91.5379144647185</v>
      </c>
      <c r="F17" s="248">
        <v>100.579351978119</v>
      </c>
    </row>
    <row r="18" spans="1:6" ht="15.75">
      <c r="A18" s="66">
        <f t="shared" si="0"/>
        <v>5</v>
      </c>
      <c r="B18" s="117" t="s">
        <v>117</v>
      </c>
      <c r="C18" s="181">
        <v>88.7554073424784</v>
      </c>
      <c r="D18" s="181">
        <v>105.773398420758</v>
      </c>
      <c r="E18" s="181">
        <v>96.3639666594587</v>
      </c>
      <c r="F18" s="248">
        <v>103.910024868236</v>
      </c>
    </row>
    <row r="19" spans="1:6" ht="15.75">
      <c r="A19" s="66">
        <f t="shared" si="0"/>
        <v>6</v>
      </c>
      <c r="B19" s="117" t="s">
        <v>118</v>
      </c>
      <c r="C19" s="181">
        <v>105.048956685413</v>
      </c>
      <c r="D19" s="181">
        <v>101.362292585927</v>
      </c>
      <c r="E19" s="181">
        <v>112.864453860953</v>
      </c>
      <c r="F19" s="249">
        <v>111.901527513774</v>
      </c>
    </row>
    <row r="20" spans="1:6" ht="15.75">
      <c r="A20" s="66">
        <f t="shared" si="0"/>
        <v>7</v>
      </c>
      <c r="B20" s="117" t="s">
        <v>119</v>
      </c>
      <c r="C20" s="181">
        <v>108.113808277364</v>
      </c>
      <c r="D20" s="181">
        <v>101.55000019514</v>
      </c>
      <c r="E20" s="181">
        <v>112.779931917901</v>
      </c>
      <c r="F20" s="248">
        <v>107.774427215772</v>
      </c>
    </row>
    <row r="21" spans="1:6" ht="15.75">
      <c r="A21" s="66">
        <f t="shared" si="0"/>
        <v>8</v>
      </c>
      <c r="B21" s="117" t="s">
        <v>120</v>
      </c>
      <c r="C21" s="181">
        <v>111.027572234039</v>
      </c>
      <c r="D21" s="181">
        <v>103.692159464846</v>
      </c>
      <c r="E21" s="181">
        <v>119.582864990354</v>
      </c>
      <c r="F21" s="249">
        <v>110.840291301264</v>
      </c>
    </row>
    <row r="22" spans="1:6" ht="15.75">
      <c r="A22" s="66">
        <f t="shared" si="0"/>
        <v>9</v>
      </c>
      <c r="B22" s="117" t="s">
        <v>121</v>
      </c>
      <c r="C22" s="181">
        <v>111.188549148724</v>
      </c>
      <c r="D22" s="181">
        <v>105.133566331521</v>
      </c>
      <c r="E22" s="181">
        <v>113.668978907809</v>
      </c>
      <c r="F22" s="249">
        <v>111.730176628746</v>
      </c>
    </row>
    <row r="23" spans="1:6" ht="15.75">
      <c r="A23" s="66">
        <f t="shared" si="0"/>
        <v>10</v>
      </c>
      <c r="B23" s="117" t="s">
        <v>122</v>
      </c>
      <c r="C23" s="181">
        <v>129.094814560514</v>
      </c>
      <c r="D23" s="181">
        <v>97.1282689297642</v>
      </c>
      <c r="E23" s="181">
        <v>104.520138623709</v>
      </c>
      <c r="F23" s="249">
        <v>111.654492280056</v>
      </c>
    </row>
    <row r="24" spans="1:6" ht="15.75">
      <c r="A24" s="66">
        <f t="shared" si="0"/>
        <v>11</v>
      </c>
      <c r="B24" s="117" t="s">
        <v>123</v>
      </c>
      <c r="C24" s="181">
        <v>99.6001516753646</v>
      </c>
      <c r="D24" s="181">
        <v>103.287382667572</v>
      </c>
      <c r="E24" s="181">
        <v>111.215528529706</v>
      </c>
      <c r="F24" s="248">
        <v>101.731786540932</v>
      </c>
    </row>
    <row r="25" spans="1:6" ht="15.75">
      <c r="A25" s="66">
        <f t="shared" si="0"/>
        <v>12</v>
      </c>
      <c r="B25" s="117" t="s">
        <v>124</v>
      </c>
      <c r="C25" s="181">
        <v>99.9794290385342</v>
      </c>
      <c r="D25" s="181">
        <v>98.6497340640542</v>
      </c>
      <c r="E25" s="181">
        <v>85.7754000882443</v>
      </c>
      <c r="F25" s="248">
        <v>104.850980030527</v>
      </c>
    </row>
    <row r="26" spans="1:7" ht="15.75">
      <c r="A26" s="66">
        <f t="shared" si="0"/>
        <v>13</v>
      </c>
      <c r="B26" s="117" t="s">
        <v>125</v>
      </c>
      <c r="C26" s="181">
        <v>166.81056970063</v>
      </c>
      <c r="D26" s="181">
        <v>103.448230548401</v>
      </c>
      <c r="E26" s="181">
        <v>166.586071714034</v>
      </c>
      <c r="F26" s="249">
        <v>117.168079300024</v>
      </c>
      <c r="G26" s="168"/>
    </row>
    <row r="27" spans="1:6" ht="15.75">
      <c r="A27" s="66">
        <f t="shared" si="0"/>
        <v>14</v>
      </c>
      <c r="B27" s="117" t="s">
        <v>126</v>
      </c>
      <c r="C27" s="181">
        <v>115.473356618687</v>
      </c>
      <c r="D27" s="181">
        <v>99.9139136191059</v>
      </c>
      <c r="E27" s="181">
        <v>92.4973641048678</v>
      </c>
      <c r="F27" s="249">
        <v>113.366324952695</v>
      </c>
    </row>
    <row r="28" spans="1:7" ht="15.75">
      <c r="A28" s="66">
        <f t="shared" si="0"/>
        <v>15</v>
      </c>
      <c r="B28" s="117" t="s">
        <v>127</v>
      </c>
      <c r="C28" s="87">
        <v>100.02740095025</v>
      </c>
      <c r="D28" s="87">
        <v>100.915138563892</v>
      </c>
      <c r="E28" s="87">
        <v>90.9891705184044</v>
      </c>
      <c r="F28" s="246">
        <v>97.615760486167</v>
      </c>
      <c r="G28" s="168"/>
    </row>
    <row r="29" spans="1:6" ht="15.75">
      <c r="A29" s="66">
        <f t="shared" si="0"/>
        <v>16</v>
      </c>
      <c r="B29" s="117" t="s">
        <v>130</v>
      </c>
      <c r="C29" s="87">
        <v>107.660318611247</v>
      </c>
      <c r="D29" s="87">
        <v>103.698274666719</v>
      </c>
      <c r="E29" s="87">
        <v>104.645584296166</v>
      </c>
      <c r="F29" s="246">
        <v>104.28914846937</v>
      </c>
    </row>
    <row r="30" spans="1:7" ht="15.75">
      <c r="A30" s="66">
        <f t="shared" si="0"/>
        <v>17</v>
      </c>
      <c r="B30" s="117" t="s">
        <v>128</v>
      </c>
      <c r="C30" s="87">
        <v>88.465244837097</v>
      </c>
      <c r="D30" s="87">
        <v>105.18128912257</v>
      </c>
      <c r="E30" s="87">
        <v>98.9245750303098</v>
      </c>
      <c r="F30" s="246">
        <v>98.8719971387366</v>
      </c>
      <c r="G30" s="168"/>
    </row>
    <row r="31" spans="1:7" ht="15.75">
      <c r="A31" s="67">
        <f t="shared" si="0"/>
        <v>18</v>
      </c>
      <c r="B31" s="118" t="s">
        <v>129</v>
      </c>
      <c r="C31" s="88">
        <v>102.901234567901</v>
      </c>
      <c r="D31" s="88">
        <v>100.575884823035</v>
      </c>
      <c r="E31" s="88">
        <v>103.981642272389</v>
      </c>
      <c r="F31" s="250">
        <v>101.587835177325</v>
      </c>
      <c r="G31" s="168"/>
    </row>
    <row r="32" ht="20.25" customHeight="1">
      <c r="B32" s="76" t="s">
        <v>131</v>
      </c>
    </row>
  </sheetData>
  <sheetProtection/>
  <mergeCells count="6">
    <mergeCell ref="A4:A5"/>
    <mergeCell ref="B4:B5"/>
    <mergeCell ref="C4:C5"/>
    <mergeCell ref="D4:E4"/>
    <mergeCell ref="F4:F5"/>
    <mergeCell ref="B2:F2"/>
  </mergeCells>
  <printOptions/>
  <pageMargins left="0.9448818897637796" right="0.15748031496062992" top="0.7086614173228347" bottom="0.3937007874015748" header="0.15748031496062992" footer="0.15748031496062992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18359375" defaultRowHeight="16.5"/>
  <cols>
    <col min="1" max="1" width="20.18359375" style="1" customWidth="1"/>
    <col min="2" max="2" width="0.9140625" style="1" customWidth="1"/>
    <col min="3" max="3" width="21.8125" style="1" customWidth="1"/>
    <col min="4" max="16384" width="6.1835937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18"/>
  <sheetViews>
    <sheetView zoomScalePageLayoutView="0" workbookViewId="0" topLeftCell="A1">
      <selection activeCell="E12" sqref="E12"/>
    </sheetView>
  </sheetViews>
  <sheetFormatPr defaultColWidth="8.72265625" defaultRowHeight="20.25" customHeight="1"/>
  <cols>
    <col min="1" max="1" width="3.99609375" style="32" bestFit="1" customWidth="1"/>
    <col min="2" max="2" width="64.99609375" style="32" customWidth="1"/>
    <col min="3" max="3" width="13.99609375" style="32" customWidth="1"/>
    <col min="4" max="4" width="13.90625" style="32" customWidth="1"/>
    <col min="5" max="5" width="10.99609375" style="32" customWidth="1"/>
    <col min="6" max="6" width="10.0859375" style="32" bestFit="1" customWidth="1"/>
    <col min="7" max="16384" width="8.90625" style="32" customWidth="1"/>
  </cols>
  <sheetData>
    <row r="1" ht="15" customHeight="1">
      <c r="B1" s="33" t="s">
        <v>7</v>
      </c>
    </row>
    <row r="2" spans="2:6" ht="29.25" customHeight="1">
      <c r="B2" s="265" t="s">
        <v>147</v>
      </c>
      <c r="C2" s="265"/>
      <c r="D2" s="265"/>
      <c r="E2" s="265"/>
      <c r="F2" s="265"/>
    </row>
    <row r="3" spans="4:5" ht="14.25" customHeight="1">
      <c r="D3" s="267" t="s">
        <v>132</v>
      </c>
      <c r="E3" s="267"/>
    </row>
    <row r="4" spans="1:5" ht="15.75" customHeight="1">
      <c r="A4" s="268" t="s">
        <v>34</v>
      </c>
      <c r="B4" s="268" t="s">
        <v>35</v>
      </c>
      <c r="C4" s="266" t="s">
        <v>148</v>
      </c>
      <c r="D4" s="266" t="s">
        <v>149</v>
      </c>
      <c r="E4" s="266" t="s">
        <v>150</v>
      </c>
    </row>
    <row r="5" spans="1:5" ht="51" customHeight="1">
      <c r="A5" s="269"/>
      <c r="B5" s="269"/>
      <c r="C5" s="266"/>
      <c r="D5" s="266"/>
      <c r="E5" s="266"/>
    </row>
    <row r="6" spans="1:5" ht="15.75">
      <c r="A6" s="38" t="s">
        <v>10</v>
      </c>
      <c r="B6" s="38" t="s">
        <v>11</v>
      </c>
      <c r="C6" s="38">
        <v>1</v>
      </c>
      <c r="D6" s="38">
        <v>2</v>
      </c>
      <c r="E6" s="38">
        <v>3</v>
      </c>
    </row>
    <row r="7" spans="1:6" ht="24" customHeight="1">
      <c r="A7" s="40" t="s">
        <v>36</v>
      </c>
      <c r="B7" s="41" t="s">
        <v>45</v>
      </c>
      <c r="C7" s="74">
        <v>276693934</v>
      </c>
      <c r="D7" s="74">
        <v>252673979.22064978</v>
      </c>
      <c r="E7" s="119">
        <v>109.5063032819753</v>
      </c>
      <c r="F7" s="175"/>
    </row>
    <row r="8" spans="1:6" ht="24" customHeight="1">
      <c r="A8" s="176">
        <v>1</v>
      </c>
      <c r="B8" s="178" t="s">
        <v>46</v>
      </c>
      <c r="C8" s="72">
        <v>369934690</v>
      </c>
      <c r="D8" s="72">
        <v>337015367</v>
      </c>
      <c r="E8" s="120">
        <v>109.76789969342853</v>
      </c>
      <c r="F8" s="175"/>
    </row>
    <row r="9" spans="1:6" ht="24" customHeight="1">
      <c r="A9" s="176">
        <v>2</v>
      </c>
      <c r="B9" s="178" t="s">
        <v>47</v>
      </c>
      <c r="C9" s="72">
        <v>2318377</v>
      </c>
      <c r="D9" s="72">
        <v>2135163</v>
      </c>
      <c r="E9" s="120">
        <v>108.58079687592938</v>
      </c>
      <c r="F9" s="175"/>
    </row>
    <row r="10" spans="1:6" ht="24" customHeight="1">
      <c r="A10" s="176">
        <v>3</v>
      </c>
      <c r="B10" s="178" t="s">
        <v>48</v>
      </c>
      <c r="C10" s="72">
        <v>359588458</v>
      </c>
      <c r="D10" s="72">
        <v>326917999</v>
      </c>
      <c r="E10" s="120">
        <v>109.9934720938996</v>
      </c>
      <c r="F10" s="175"/>
    </row>
    <row r="11" spans="1:6" ht="24" customHeight="1">
      <c r="A11" s="176">
        <v>4</v>
      </c>
      <c r="B11" s="179" t="s">
        <v>49</v>
      </c>
      <c r="C11" s="72">
        <v>7508727</v>
      </c>
      <c r="D11" s="72">
        <v>7469656</v>
      </c>
      <c r="E11" s="120">
        <v>100.52306290945661</v>
      </c>
      <c r="F11" s="175"/>
    </row>
    <row r="12" spans="1:6" ht="24" customHeight="1">
      <c r="A12" s="36" t="s">
        <v>37</v>
      </c>
      <c r="B12" s="42" t="s">
        <v>50</v>
      </c>
      <c r="C12" s="75">
        <v>509211099</v>
      </c>
      <c r="D12" s="75">
        <v>458502690</v>
      </c>
      <c r="E12" s="121">
        <v>111.05956630265355</v>
      </c>
      <c r="F12" s="175"/>
    </row>
    <row r="13" spans="1:6" ht="24" customHeight="1">
      <c r="A13" s="176">
        <v>1</v>
      </c>
      <c r="B13" s="179" t="s">
        <v>46</v>
      </c>
      <c r="C13" s="72">
        <v>2204414</v>
      </c>
      <c r="D13" s="72">
        <v>2008576</v>
      </c>
      <c r="E13" s="120">
        <v>109.75009160718838</v>
      </c>
      <c r="F13" s="175"/>
    </row>
    <row r="14" spans="1:6" ht="24" customHeight="1">
      <c r="A14" s="176">
        <f>A13+1</f>
        <v>2</v>
      </c>
      <c r="B14" s="179" t="s">
        <v>47</v>
      </c>
      <c r="C14" s="72">
        <v>496644868</v>
      </c>
      <c r="D14" s="72">
        <v>446268599</v>
      </c>
      <c r="E14" s="122">
        <v>111.28832929605248</v>
      </c>
      <c r="F14" s="175"/>
    </row>
    <row r="15" spans="1:6" ht="24" customHeight="1">
      <c r="A15" s="176">
        <f>A14+1</f>
        <v>3</v>
      </c>
      <c r="B15" s="179" t="s">
        <v>48</v>
      </c>
      <c r="C15" s="72">
        <v>9524954</v>
      </c>
      <c r="D15" s="72">
        <v>9437128</v>
      </c>
      <c r="E15" s="122">
        <v>100.93064330588713</v>
      </c>
      <c r="F15" s="175"/>
    </row>
    <row r="16" spans="1:6" ht="24" customHeight="1">
      <c r="A16" s="177">
        <v>4</v>
      </c>
      <c r="B16" s="180" t="s">
        <v>49</v>
      </c>
      <c r="C16" s="73">
        <v>836863</v>
      </c>
      <c r="D16" s="73">
        <v>788387</v>
      </c>
      <c r="E16" s="123">
        <v>106.14875689223693</v>
      </c>
      <c r="F16" s="175"/>
    </row>
    <row r="17" spans="2:6" ht="20.25" customHeight="1">
      <c r="B17" s="77" t="s">
        <v>134</v>
      </c>
      <c r="F17" s="175"/>
    </row>
    <row r="18" ht="20.25" customHeight="1">
      <c r="B18" s="77"/>
    </row>
  </sheetData>
  <sheetProtection/>
  <mergeCells count="7">
    <mergeCell ref="B2:F2"/>
    <mergeCell ref="C4:C5"/>
    <mergeCell ref="D4:D5"/>
    <mergeCell ref="E4:E5"/>
    <mergeCell ref="D3:E3"/>
    <mergeCell ref="A4:A5"/>
    <mergeCell ref="B4:B5"/>
  </mergeCells>
  <printOptions/>
  <pageMargins left="0.7480314960629921" right="0.1968503937007874" top="0.984251968503937" bottom="0.5905511811023623" header="0.2755905511811024" footer="0.2755905511811024"/>
  <pageSetup firstPageNumber="2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zoomScalePageLayoutView="0" workbookViewId="0" topLeftCell="A1">
      <pane xSplit="1" ySplit="9" topLeftCell="D1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1" sqref="A11"/>
    </sheetView>
  </sheetViews>
  <sheetFormatPr defaultColWidth="8.72265625" defaultRowHeight="16.5"/>
  <cols>
    <col min="1" max="1" width="32.18359375" style="0" customWidth="1"/>
    <col min="2" max="2" width="7.54296875" style="0" customWidth="1"/>
    <col min="3" max="3" width="7.8125" style="0" customWidth="1"/>
    <col min="4" max="4" width="10.0859375" style="43" customWidth="1"/>
    <col min="5" max="8" width="10.0859375" style="0" customWidth="1"/>
    <col min="9" max="9" width="9.54296875" style="0" customWidth="1"/>
    <col min="10" max="10" width="6.453125" style="0" customWidth="1"/>
    <col min="11" max="11" width="6.36328125" style="0" customWidth="1"/>
    <col min="12" max="12" width="9.54296875" style="0" customWidth="1"/>
    <col min="13" max="13" width="0" style="0" hidden="1" customWidth="1"/>
    <col min="15" max="15" width="9.90625" style="0" bestFit="1" customWidth="1"/>
  </cols>
  <sheetData>
    <row r="1" ht="16.5">
      <c r="A1" s="27" t="s">
        <v>7</v>
      </c>
    </row>
    <row r="2" spans="1:12" ht="21" customHeight="1">
      <c r="A2" s="25" t="s">
        <v>151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4:12" ht="19.5" customHeight="1">
      <c r="D3" s="172"/>
      <c r="E3" s="172"/>
      <c r="F3" s="172"/>
      <c r="G3" s="172"/>
      <c r="H3" s="172"/>
      <c r="K3" s="277" t="s">
        <v>8</v>
      </c>
      <c r="L3" s="277"/>
    </row>
    <row r="4" spans="1:12" s="28" customFormat="1" ht="16.5" customHeight="1">
      <c r="A4" s="273" t="s">
        <v>13</v>
      </c>
      <c r="B4" s="278" t="s">
        <v>109</v>
      </c>
      <c r="C4" s="279"/>
      <c r="D4" s="272" t="s">
        <v>152</v>
      </c>
      <c r="E4" s="272" t="s">
        <v>153</v>
      </c>
      <c r="F4" s="252"/>
      <c r="G4" s="273" t="s">
        <v>154</v>
      </c>
      <c r="H4" s="276" t="s">
        <v>155</v>
      </c>
      <c r="I4" s="22" t="s">
        <v>9</v>
      </c>
      <c r="J4" s="22"/>
      <c r="K4" s="22"/>
      <c r="L4" s="22"/>
    </row>
    <row r="5" spans="1:12" s="28" customFormat="1" ht="16.5" customHeight="1">
      <c r="A5" s="274"/>
      <c r="B5" s="280"/>
      <c r="C5" s="281"/>
      <c r="D5" s="272"/>
      <c r="E5" s="272"/>
      <c r="F5" s="253"/>
      <c r="G5" s="274"/>
      <c r="H5" s="276"/>
      <c r="I5" s="273" t="s">
        <v>156</v>
      </c>
      <c r="J5" s="278" t="s">
        <v>157</v>
      </c>
      <c r="K5" s="279"/>
      <c r="L5" s="273" t="s">
        <v>158</v>
      </c>
    </row>
    <row r="6" spans="1:12" s="28" customFormat="1" ht="16.5">
      <c r="A6" s="274"/>
      <c r="B6" s="280"/>
      <c r="C6" s="281"/>
      <c r="D6" s="272"/>
      <c r="E6" s="272"/>
      <c r="F6" s="253"/>
      <c r="G6" s="274"/>
      <c r="H6" s="276"/>
      <c r="I6" s="274"/>
      <c r="J6" s="280"/>
      <c r="K6" s="281"/>
      <c r="L6" s="274"/>
    </row>
    <row r="7" spans="1:12" s="28" customFormat="1" ht="16.5">
      <c r="A7" s="274"/>
      <c r="B7" s="280"/>
      <c r="C7" s="281"/>
      <c r="D7" s="272"/>
      <c r="E7" s="272"/>
      <c r="F7" s="253"/>
      <c r="G7" s="274"/>
      <c r="H7" s="276"/>
      <c r="I7" s="274"/>
      <c r="J7" s="280"/>
      <c r="K7" s="281"/>
      <c r="L7" s="274"/>
    </row>
    <row r="8" spans="1:13" s="28" customFormat="1" ht="9.75" customHeight="1">
      <c r="A8" s="275"/>
      <c r="B8" s="282"/>
      <c r="C8" s="283"/>
      <c r="D8" s="272"/>
      <c r="E8" s="272"/>
      <c r="F8" s="254"/>
      <c r="G8" s="275"/>
      <c r="H8" s="276"/>
      <c r="I8" s="275"/>
      <c r="J8" s="282"/>
      <c r="K8" s="283"/>
      <c r="L8" s="275"/>
      <c r="M8" s="173" t="s">
        <v>140</v>
      </c>
    </row>
    <row r="9" spans="1:12" s="28" customFormat="1" ht="16.5">
      <c r="A9" s="39" t="s">
        <v>10</v>
      </c>
      <c r="B9" s="270">
        <v>1</v>
      </c>
      <c r="C9" s="271"/>
      <c r="D9" s="39">
        <v>2</v>
      </c>
      <c r="E9" s="39">
        <v>3</v>
      </c>
      <c r="F9" s="39"/>
      <c r="G9" s="39">
        <v>4</v>
      </c>
      <c r="H9" s="39">
        <v>5</v>
      </c>
      <c r="I9" s="39">
        <v>6</v>
      </c>
      <c r="J9" s="270">
        <v>7</v>
      </c>
      <c r="K9" s="271"/>
      <c r="L9" s="39">
        <v>8</v>
      </c>
    </row>
    <row r="10" spans="1:15" s="7" customFormat="1" ht="27.75" customHeight="1">
      <c r="A10" s="26" t="s">
        <v>25</v>
      </c>
      <c r="B10" s="44">
        <v>136200</v>
      </c>
      <c r="C10" s="44">
        <v>137400</v>
      </c>
      <c r="D10" s="158">
        <v>11572.346</v>
      </c>
      <c r="E10" s="159">
        <v>11640.613000000001</v>
      </c>
      <c r="F10" s="159">
        <f>E10*1.005</f>
        <v>11698.816064999999</v>
      </c>
      <c r="G10" s="159">
        <v>112804.739</v>
      </c>
      <c r="H10" s="159">
        <v>101644.5</v>
      </c>
      <c r="I10" s="49">
        <f>E10/D10*100</f>
        <v>100.58991495760672</v>
      </c>
      <c r="J10" s="49">
        <f>G10/B10*100</f>
        <v>82.82286270190896</v>
      </c>
      <c r="K10" s="49">
        <f>G10/C10*100</f>
        <v>82.099518922853</v>
      </c>
      <c r="L10" s="49">
        <f>G10/H10*100</f>
        <v>110.97967819213042</v>
      </c>
      <c r="M10" s="51"/>
      <c r="N10" s="255">
        <f>'[1]TMBL'!$G$10-G10</f>
        <v>23242.928050000017</v>
      </c>
      <c r="O10" s="257">
        <f>G10+F10+F11</f>
        <v>136260.865210325</v>
      </c>
    </row>
    <row r="11" spans="1:15" s="7" customFormat="1" ht="27.75" customHeight="1">
      <c r="A11" s="10" t="s">
        <v>26</v>
      </c>
      <c r="B11" s="45"/>
      <c r="C11" s="45"/>
      <c r="D11" s="160"/>
      <c r="E11" s="160"/>
      <c r="F11" s="160">
        <f>F10*1.005</f>
        <v>11757.310145324998</v>
      </c>
      <c r="G11" s="160"/>
      <c r="H11" s="209"/>
      <c r="I11" s="50"/>
      <c r="J11" s="50"/>
      <c r="K11" s="170"/>
      <c r="L11" s="50"/>
      <c r="M11" s="52"/>
      <c r="N11" s="7">
        <f>N10/2</f>
        <v>11621.464025000008</v>
      </c>
      <c r="O11" s="28"/>
    </row>
    <row r="12" spans="1:14" s="8" customFormat="1" ht="27.75" customHeight="1">
      <c r="A12" s="9" t="s">
        <v>0</v>
      </c>
      <c r="B12" s="47"/>
      <c r="C12" s="47"/>
      <c r="D12" s="161">
        <v>851.25</v>
      </c>
      <c r="E12" s="162">
        <v>855.81</v>
      </c>
      <c r="F12" s="162"/>
      <c r="G12" s="162">
        <v>8178.727999999999</v>
      </c>
      <c r="H12" s="162">
        <v>7832.54</v>
      </c>
      <c r="I12" s="170">
        <f aca="true" t="shared" si="0" ref="I12:I19">E12/D12*100</f>
        <v>100.53568281938325</v>
      </c>
      <c r="J12" s="170"/>
      <c r="K12" s="170"/>
      <c r="L12" s="170">
        <f>G12/H12*100</f>
        <v>104.41986890587216</v>
      </c>
      <c r="M12" s="53">
        <f>E12/$E$10*100</f>
        <v>7.351932411119585</v>
      </c>
      <c r="N12" s="256"/>
    </row>
    <row r="13" spans="1:13" s="8" customFormat="1" ht="27.75" customHeight="1">
      <c r="A13" s="9" t="s">
        <v>1</v>
      </c>
      <c r="B13" s="47"/>
      <c r="C13" s="47"/>
      <c r="D13" s="163">
        <v>10447.312</v>
      </c>
      <c r="E13" s="163">
        <v>10509.230000000001</v>
      </c>
      <c r="F13" s="163"/>
      <c r="G13" s="163">
        <v>102135.33899999999</v>
      </c>
      <c r="H13" s="163">
        <v>91441.06000000001</v>
      </c>
      <c r="I13" s="170">
        <f t="shared" si="0"/>
        <v>100.59266919567446</v>
      </c>
      <c r="J13" s="170"/>
      <c r="K13" s="170"/>
      <c r="L13" s="170">
        <f>G13/H13*100</f>
        <v>111.69527015544219</v>
      </c>
      <c r="M13" s="53">
        <f>E13/$E$10*100</f>
        <v>90.28072662496382</v>
      </c>
    </row>
    <row r="14" spans="1:13" s="8" customFormat="1" ht="27.75" customHeight="1">
      <c r="A14" s="9" t="s">
        <v>2</v>
      </c>
      <c r="B14" s="47"/>
      <c r="C14" s="47"/>
      <c r="D14" s="161">
        <v>273.784</v>
      </c>
      <c r="E14" s="162">
        <v>275.573</v>
      </c>
      <c r="F14" s="162"/>
      <c r="G14" s="162">
        <v>2490.6719999999996</v>
      </c>
      <c r="H14" s="162">
        <v>2370.9</v>
      </c>
      <c r="I14" s="170">
        <f t="shared" si="0"/>
        <v>100.65343482453319</v>
      </c>
      <c r="J14" s="170"/>
      <c r="K14" s="170"/>
      <c r="L14" s="170">
        <f>G14/H14*100</f>
        <v>105.05175249905096</v>
      </c>
      <c r="M14" s="53">
        <f>E14/$E$10*100</f>
        <v>2.3673409639165905</v>
      </c>
    </row>
    <row r="15" spans="1:13" ht="27.75" customHeight="1">
      <c r="A15" s="4" t="s">
        <v>27</v>
      </c>
      <c r="B15" s="45"/>
      <c r="C15" s="45"/>
      <c r="D15" s="160"/>
      <c r="E15" s="160"/>
      <c r="F15" s="160"/>
      <c r="G15" s="160"/>
      <c r="H15" s="209"/>
      <c r="I15" s="50"/>
      <c r="J15" s="170"/>
      <c r="K15" s="170"/>
      <c r="L15" s="170"/>
      <c r="M15" s="28"/>
    </row>
    <row r="16" spans="1:12" ht="27.75" customHeight="1">
      <c r="A16" s="3" t="s">
        <v>3</v>
      </c>
      <c r="B16" s="46"/>
      <c r="C16" s="46"/>
      <c r="D16" s="164">
        <v>8910.174753599998</v>
      </c>
      <c r="E16" s="164">
        <v>8958.507180350562</v>
      </c>
      <c r="F16" s="164"/>
      <c r="G16" s="164">
        <v>86860.83513353056</v>
      </c>
      <c r="H16" s="169">
        <v>78393.28</v>
      </c>
      <c r="I16" s="170">
        <f t="shared" si="0"/>
        <v>100.54244083968203</v>
      </c>
      <c r="J16" s="170"/>
      <c r="K16" s="170"/>
      <c r="L16" s="170">
        <f>G16/H16*100</f>
        <v>110.8013788089114</v>
      </c>
    </row>
    <row r="17" spans="1:12" ht="27.75" customHeight="1">
      <c r="A17" s="3" t="s">
        <v>4</v>
      </c>
      <c r="B17" s="46"/>
      <c r="C17" s="46"/>
      <c r="D17" s="164">
        <v>971.502</v>
      </c>
      <c r="E17" s="164">
        <v>979.4590000000001</v>
      </c>
      <c r="F17" s="164"/>
      <c r="G17" s="164">
        <v>9502.117</v>
      </c>
      <c r="H17" s="169">
        <v>8635.091</v>
      </c>
      <c r="I17" s="170">
        <f t="shared" si="0"/>
        <v>100.81904103131029</v>
      </c>
      <c r="J17" s="170"/>
      <c r="K17" s="170"/>
      <c r="L17" s="170">
        <f>G17/H17*100</f>
        <v>110.04072800159257</v>
      </c>
    </row>
    <row r="18" spans="1:12" ht="27.75" customHeight="1">
      <c r="A18" s="6" t="s">
        <v>6</v>
      </c>
      <c r="B18" s="46"/>
      <c r="C18" s="46"/>
      <c r="D18" s="164">
        <v>6.504</v>
      </c>
      <c r="E18" s="164">
        <v>6.524</v>
      </c>
      <c r="F18" s="164"/>
      <c r="G18" s="164">
        <v>65.432</v>
      </c>
      <c r="H18" s="169">
        <v>61.439</v>
      </c>
      <c r="I18" s="170">
        <f t="shared" si="0"/>
        <v>100.30750307503075</v>
      </c>
      <c r="J18" s="170"/>
      <c r="K18" s="170"/>
      <c r="L18" s="170">
        <f>G18/H18*100</f>
        <v>106.49912921759794</v>
      </c>
    </row>
    <row r="19" spans="1:12" ht="27.75" customHeight="1">
      <c r="A19" s="5" t="s">
        <v>5</v>
      </c>
      <c r="B19" s="48"/>
      <c r="C19" s="48"/>
      <c r="D19" s="165">
        <v>1684.1652464000001</v>
      </c>
      <c r="E19" s="165">
        <v>1696.1228196494399</v>
      </c>
      <c r="F19" s="165"/>
      <c r="G19" s="165">
        <v>16376.354866469439</v>
      </c>
      <c r="H19" s="165">
        <v>14554.69</v>
      </c>
      <c r="I19" s="171">
        <f t="shared" si="0"/>
        <v>100.71</v>
      </c>
      <c r="J19" s="171"/>
      <c r="K19" s="171"/>
      <c r="L19" s="171">
        <f>G19/H19*100</f>
        <v>112.51599907981165</v>
      </c>
    </row>
    <row r="20" spans="1:11" ht="16.5">
      <c r="A20" s="78" t="s">
        <v>110</v>
      </c>
      <c r="I20" s="208"/>
      <c r="J20" s="28"/>
      <c r="K20" s="28"/>
    </row>
    <row r="21" spans="7:9" ht="16.5" hidden="1">
      <c r="G21" s="174">
        <f>G16/$G$10*100</f>
        <v>77.00105146604751</v>
      </c>
      <c r="I21" s="207" t="e">
        <f>E21/D21*100</f>
        <v>#DIV/0!</v>
      </c>
    </row>
    <row r="22" spans="7:9" ht="16.5" hidden="1">
      <c r="G22" s="174">
        <f>G17/$G$10*100</f>
        <v>8.423508696740125</v>
      </c>
      <c r="I22" s="49" t="e">
        <f>E22/D22*100</f>
        <v>#DIV/0!</v>
      </c>
    </row>
    <row r="23" spans="7:9" ht="16.5" hidden="1">
      <c r="G23" s="174">
        <f>G18/$G$10*100</f>
        <v>0.05800465528314374</v>
      </c>
      <c r="I23" s="49" t="e">
        <f>E23/D23*100</f>
        <v>#DIV/0!</v>
      </c>
    </row>
    <row r="24" spans="7:9" ht="16.5" hidden="1">
      <c r="G24" s="174">
        <f>G19/$G$10*100</f>
        <v>14.517435181929224</v>
      </c>
      <c r="I24" s="49" t="e">
        <f>E24/D24*100</f>
        <v>#DIV/0!</v>
      </c>
    </row>
    <row r="25" spans="7:8" ht="16.5">
      <c r="G25" s="174"/>
      <c r="H25" s="251">
        <f>H16/H$10*100</f>
        <v>77.12496003226933</v>
      </c>
    </row>
    <row r="26" spans="7:8" ht="16.5">
      <c r="G26" s="174"/>
      <c r="H26" s="251">
        <f>H17/H$10*100</f>
        <v>8.495384403484694</v>
      </c>
    </row>
    <row r="27" spans="7:8" ht="16.5">
      <c r="G27" s="174"/>
      <c r="H27" s="251">
        <f>H18/H$10*100</f>
        <v>0.06044498226662534</v>
      </c>
    </row>
    <row r="28" spans="7:8" ht="16.5">
      <c r="G28" s="174"/>
      <c r="H28" s="251">
        <f>H19/H$10*100</f>
        <v>14.31921058197935</v>
      </c>
    </row>
    <row r="29" ht="16.5">
      <c r="H29" s="251"/>
    </row>
  </sheetData>
  <sheetProtection/>
  <mergeCells count="12">
    <mergeCell ref="K3:L3"/>
    <mergeCell ref="L5:L8"/>
    <mergeCell ref="D4:D8"/>
    <mergeCell ref="B4:C8"/>
    <mergeCell ref="G4:G8"/>
    <mergeCell ref="J5:K8"/>
    <mergeCell ref="J9:K9"/>
    <mergeCell ref="B9:C9"/>
    <mergeCell ref="E4:E8"/>
    <mergeCell ref="A4:A8"/>
    <mergeCell ref="H4:H8"/>
    <mergeCell ref="I5:I8"/>
  </mergeCells>
  <printOptions/>
  <pageMargins left="0.5118110236220472" right="0.15748031496062992" top="0.6299212598425197" bottom="0.4724409448818898" header="0.2755905511811024" footer="0.15748031496062992"/>
  <pageSetup firstPageNumber="3" useFirstPageNumber="1" horizontalDpi="600" verticalDpi="600" orientation="landscape" paperSize="9" r:id="rId3"/>
  <headerFooter alignWithMargins="0">
    <oddFooter>&amp;C&amp;P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9"/>
  <sheetViews>
    <sheetView tabSelected="1" zoomScalePageLayoutView="0" workbookViewId="0" topLeftCell="A1">
      <pane xSplit="1" ySplit="7" topLeftCell="F1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P17" sqref="P17"/>
    </sheetView>
  </sheetViews>
  <sheetFormatPr defaultColWidth="8.72265625" defaultRowHeight="16.5"/>
  <cols>
    <col min="1" max="1" width="34.0859375" style="55" customWidth="1"/>
    <col min="2" max="2" width="6.0859375" style="57" bestFit="1" customWidth="1"/>
    <col min="3" max="4" width="5.90625" style="55" bestFit="1" customWidth="1"/>
    <col min="5" max="5" width="6.90625" style="55" customWidth="1"/>
    <col min="6" max="6" width="8.6328125" style="55" customWidth="1"/>
    <col min="7" max="7" width="6.8125" style="55" customWidth="1"/>
    <col min="8" max="8" width="10.6328125" style="55" bestFit="1" customWidth="1"/>
    <col min="9" max="9" width="7.36328125" style="55" customWidth="1"/>
    <col min="10" max="10" width="8.36328125" style="55" customWidth="1"/>
    <col min="11" max="11" width="6.453125" style="55" customWidth="1"/>
    <col min="12" max="12" width="6.453125" style="55" bestFit="1" customWidth="1"/>
    <col min="13" max="13" width="4.18359375" style="55" hidden="1" customWidth="1"/>
    <col min="14" max="14" width="5.8125" style="55" hidden="1" customWidth="1"/>
    <col min="15" max="15" width="6.36328125" style="55" customWidth="1"/>
    <col min="16" max="16" width="6.453125" style="55" customWidth="1"/>
    <col min="17" max="17" width="10.18359375" style="55" hidden="1" customWidth="1"/>
    <col min="18" max="18" width="9.18359375" style="55" hidden="1" customWidth="1"/>
    <col min="19" max="19" width="9.18359375" style="221" customWidth="1"/>
    <col min="20" max="20" width="10.18359375" style="221" bestFit="1" customWidth="1"/>
    <col min="21" max="22" width="8.90625" style="221" customWidth="1"/>
    <col min="23" max="23" width="9.18359375" style="221" bestFit="1" customWidth="1"/>
    <col min="24" max="24" width="9.18359375" style="65" bestFit="1" customWidth="1"/>
    <col min="25" max="25" width="8.90625" style="65" customWidth="1"/>
    <col min="26" max="26" width="11.6328125" style="65" bestFit="1" customWidth="1"/>
    <col min="27" max="29" width="8.90625" style="65" customWidth="1"/>
    <col min="30" max="16384" width="8.90625" style="55" customWidth="1"/>
  </cols>
  <sheetData>
    <row r="1" spans="1:6" ht="16.5">
      <c r="A1" s="54" t="s">
        <v>7</v>
      </c>
      <c r="B1" s="59"/>
      <c r="C1" s="54"/>
      <c r="D1" s="54"/>
      <c r="E1" s="54"/>
      <c r="F1" s="54"/>
    </row>
    <row r="2" spans="1:15" ht="18.75">
      <c r="A2" s="290" t="s">
        <v>159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56"/>
    </row>
    <row r="3" ht="16.5">
      <c r="J3" s="90"/>
    </row>
    <row r="4" spans="1:29" s="68" customFormat="1" ht="30" customHeight="1">
      <c r="A4" s="293" t="s">
        <v>13</v>
      </c>
      <c r="B4" s="293" t="s">
        <v>33</v>
      </c>
      <c r="C4" s="298" t="s">
        <v>109</v>
      </c>
      <c r="D4" s="299"/>
      <c r="E4" s="287" t="s">
        <v>160</v>
      </c>
      <c r="F4" s="287"/>
      <c r="G4" s="287" t="s">
        <v>161</v>
      </c>
      <c r="H4" s="287"/>
      <c r="I4" s="287" t="s">
        <v>148</v>
      </c>
      <c r="J4" s="287"/>
      <c r="K4" s="284" t="s">
        <v>9</v>
      </c>
      <c r="L4" s="285"/>
      <c r="M4" s="285"/>
      <c r="N4" s="285"/>
      <c r="O4" s="285"/>
      <c r="P4" s="286"/>
      <c r="S4" s="222"/>
      <c r="T4" s="222"/>
      <c r="U4" s="222"/>
      <c r="V4" s="222"/>
      <c r="W4" s="222"/>
      <c r="X4" s="211"/>
      <c r="Y4" s="211"/>
      <c r="Z4" s="211"/>
      <c r="AA4" s="211"/>
      <c r="AB4" s="211"/>
      <c r="AC4" s="211"/>
    </row>
    <row r="5" spans="1:29" s="68" customFormat="1" ht="36" customHeight="1">
      <c r="A5" s="294"/>
      <c r="B5" s="294"/>
      <c r="C5" s="300"/>
      <c r="D5" s="301"/>
      <c r="E5" s="291" t="s">
        <v>54</v>
      </c>
      <c r="F5" s="291" t="s">
        <v>60</v>
      </c>
      <c r="G5" s="291" t="s">
        <v>54</v>
      </c>
      <c r="H5" s="291" t="s">
        <v>60</v>
      </c>
      <c r="I5" s="291" t="s">
        <v>54</v>
      </c>
      <c r="J5" s="291" t="s">
        <v>60</v>
      </c>
      <c r="K5" s="288" t="s">
        <v>162</v>
      </c>
      <c r="L5" s="289"/>
      <c r="M5" s="288" t="s">
        <v>87</v>
      </c>
      <c r="N5" s="289"/>
      <c r="O5" s="288" t="s">
        <v>163</v>
      </c>
      <c r="P5" s="289"/>
      <c r="S5" s="222"/>
      <c r="T5" s="222"/>
      <c r="U5" s="222"/>
      <c r="V5" s="222"/>
      <c r="W5" s="223"/>
      <c r="X5" s="212"/>
      <c r="Y5" s="212"/>
      <c r="Z5" s="211"/>
      <c r="AA5" s="211"/>
      <c r="AB5" s="211"/>
      <c r="AC5" s="211"/>
    </row>
    <row r="6" spans="1:29" s="58" customFormat="1" ht="16.5">
      <c r="A6" s="295"/>
      <c r="B6" s="295"/>
      <c r="C6" s="302"/>
      <c r="D6" s="303"/>
      <c r="E6" s="292"/>
      <c r="F6" s="292"/>
      <c r="G6" s="292"/>
      <c r="H6" s="292"/>
      <c r="I6" s="292"/>
      <c r="J6" s="292"/>
      <c r="K6" s="182" t="s">
        <v>54</v>
      </c>
      <c r="L6" s="182" t="s">
        <v>60</v>
      </c>
      <c r="M6" s="182" t="s">
        <v>54</v>
      </c>
      <c r="N6" s="182" t="s">
        <v>60</v>
      </c>
      <c r="O6" s="182" t="s">
        <v>54</v>
      </c>
      <c r="P6" s="182" t="s">
        <v>60</v>
      </c>
      <c r="S6" s="224"/>
      <c r="T6" s="224"/>
      <c r="U6" s="224"/>
      <c r="V6" s="224"/>
      <c r="W6" s="225"/>
      <c r="X6" s="213"/>
      <c r="Y6" s="213"/>
      <c r="Z6" s="213"/>
      <c r="AA6" s="213"/>
      <c r="AB6" s="213"/>
      <c r="AC6" s="213"/>
    </row>
    <row r="7" spans="1:29" s="58" customFormat="1" ht="16.5">
      <c r="A7" s="183" t="s">
        <v>10</v>
      </c>
      <c r="B7" s="183" t="s">
        <v>11</v>
      </c>
      <c r="C7" s="296">
        <v>1</v>
      </c>
      <c r="D7" s="297"/>
      <c r="E7" s="296">
        <v>2</v>
      </c>
      <c r="F7" s="297"/>
      <c r="G7" s="296">
        <v>3</v>
      </c>
      <c r="H7" s="297"/>
      <c r="I7" s="296">
        <v>4</v>
      </c>
      <c r="J7" s="297"/>
      <c r="K7" s="296">
        <v>4</v>
      </c>
      <c r="L7" s="297"/>
      <c r="M7" s="296">
        <v>8</v>
      </c>
      <c r="N7" s="297"/>
      <c r="O7" s="296">
        <v>5</v>
      </c>
      <c r="P7" s="297"/>
      <c r="S7" s="225" t="s">
        <v>164</v>
      </c>
      <c r="T7" s="225"/>
      <c r="U7" s="225"/>
      <c r="V7" s="225"/>
      <c r="W7" s="225"/>
      <c r="X7" s="213"/>
      <c r="Y7" s="213"/>
      <c r="Z7" s="213"/>
      <c r="AA7" s="213"/>
      <c r="AB7" s="213"/>
      <c r="AC7" s="213"/>
    </row>
    <row r="8" spans="1:16" ht="21" customHeight="1">
      <c r="A8" s="124" t="s">
        <v>61</v>
      </c>
      <c r="B8" s="125"/>
      <c r="C8" s="126"/>
      <c r="D8" s="127"/>
      <c r="E8" s="64"/>
      <c r="F8" s="95"/>
      <c r="G8" s="95"/>
      <c r="H8" s="95">
        <f>H9+H38</f>
        <v>2541.9049999999997</v>
      </c>
      <c r="I8" s="91"/>
      <c r="J8" s="92"/>
      <c r="K8" s="63"/>
      <c r="L8" s="63"/>
      <c r="M8" s="63"/>
      <c r="N8" s="63"/>
      <c r="O8" s="63"/>
      <c r="P8" s="63"/>
    </row>
    <row r="9" spans="1:26" ht="21" customHeight="1">
      <c r="A9" s="128" t="s">
        <v>84</v>
      </c>
      <c r="B9" s="129" t="s">
        <v>71</v>
      </c>
      <c r="C9" s="96">
        <v>15800</v>
      </c>
      <c r="D9" s="96">
        <v>16200</v>
      </c>
      <c r="E9" s="96"/>
      <c r="F9" s="106">
        <f>1280413/1000</f>
        <v>1280.413</v>
      </c>
      <c r="G9" s="97"/>
      <c r="H9" s="97">
        <f>1366725/1000</f>
        <v>1366.725</v>
      </c>
      <c r="I9" s="97"/>
      <c r="J9" s="97">
        <f>12591759/1000</f>
        <v>12591.759</v>
      </c>
      <c r="K9" s="195"/>
      <c r="L9" s="195">
        <f>H9/F9*100</f>
        <v>106.74094999035466</v>
      </c>
      <c r="M9" s="195"/>
      <c r="N9" s="195"/>
      <c r="O9" s="195"/>
      <c r="P9" s="195">
        <v>107.56000181092413</v>
      </c>
      <c r="Q9" s="203">
        <f>J9*1000</f>
        <v>12591759</v>
      </c>
      <c r="R9" s="202"/>
      <c r="S9" s="97">
        <f>J9/P9*100</f>
        <v>11706.73</v>
      </c>
      <c r="T9" s="226">
        <f>J9/S9*100</f>
        <v>107.56000181092415</v>
      </c>
      <c r="W9" s="227"/>
      <c r="X9" s="215"/>
      <c r="Z9" s="216"/>
    </row>
    <row r="10" spans="1:23" s="65" customFormat="1" ht="21" customHeight="1">
      <c r="A10" s="130" t="s">
        <v>62</v>
      </c>
      <c r="B10" s="131" t="s">
        <v>71</v>
      </c>
      <c r="C10" s="98"/>
      <c r="D10" s="98"/>
      <c r="E10" s="98"/>
      <c r="F10" s="99">
        <f>224661/1000</f>
        <v>224.661</v>
      </c>
      <c r="G10" s="99"/>
      <c r="H10" s="99">
        <f>232487/1000</f>
        <v>232.487</v>
      </c>
      <c r="I10" s="99"/>
      <c r="J10" s="99">
        <f>2048969/1000</f>
        <v>2048.969</v>
      </c>
      <c r="K10" s="196"/>
      <c r="L10" s="196">
        <f aca="true" t="shared" si="0" ref="L10:L67">H10/F10*100</f>
        <v>103.4834706513369</v>
      </c>
      <c r="M10" s="196"/>
      <c r="N10" s="196"/>
      <c r="O10" s="196"/>
      <c r="P10" s="196">
        <v>106.21482779355983</v>
      </c>
      <c r="S10" s="237">
        <f>S9-S13</f>
        <v>1929.0799999999963</v>
      </c>
      <c r="T10" s="226">
        <f>J10/S10*100</f>
        <v>106.21482779355983</v>
      </c>
      <c r="U10" s="221"/>
      <c r="V10" s="221"/>
      <c r="W10" s="221"/>
    </row>
    <row r="11" spans="1:20" ht="21" customHeight="1" hidden="1">
      <c r="A11" s="132" t="s">
        <v>64</v>
      </c>
      <c r="B11" s="133" t="s">
        <v>71</v>
      </c>
      <c r="C11" s="100"/>
      <c r="D11" s="100"/>
      <c r="E11" s="100"/>
      <c r="F11" s="101"/>
      <c r="G11" s="101"/>
      <c r="H11" s="101"/>
      <c r="I11" s="101"/>
      <c r="J11" s="101"/>
      <c r="K11" s="196"/>
      <c r="L11" s="196" t="e">
        <f t="shared" si="0"/>
        <v>#DIV/0!</v>
      </c>
      <c r="M11" s="196"/>
      <c r="N11" s="196"/>
      <c r="O11" s="196"/>
      <c r="P11" s="196"/>
      <c r="T11" s="226"/>
    </row>
    <row r="12" spans="1:20" ht="21" customHeight="1" hidden="1">
      <c r="A12" s="132" t="s">
        <v>63</v>
      </c>
      <c r="B12" s="133" t="s">
        <v>71</v>
      </c>
      <c r="C12" s="100"/>
      <c r="D12" s="100"/>
      <c r="E12" s="100"/>
      <c r="F12" s="101"/>
      <c r="G12" s="101"/>
      <c r="H12" s="101"/>
      <c r="I12" s="101"/>
      <c r="J12" s="101"/>
      <c r="K12" s="196"/>
      <c r="L12" s="196" t="e">
        <f t="shared" si="0"/>
        <v>#DIV/0!</v>
      </c>
      <c r="M12" s="196"/>
      <c r="N12" s="196"/>
      <c r="O12" s="196"/>
      <c r="P12" s="196"/>
      <c r="T12" s="226"/>
    </row>
    <row r="13" spans="1:20" ht="21" customHeight="1">
      <c r="A13" s="132" t="s">
        <v>55</v>
      </c>
      <c r="B13" s="133" t="s">
        <v>71</v>
      </c>
      <c r="C13" s="100"/>
      <c r="D13" s="100"/>
      <c r="E13" s="100"/>
      <c r="F13" s="194">
        <f>1055752/1000</f>
        <v>1055.752</v>
      </c>
      <c r="G13" s="101"/>
      <c r="H13" s="101">
        <f>1134238/1000</f>
        <v>1134.238</v>
      </c>
      <c r="I13" s="101"/>
      <c r="J13" s="101">
        <f>10542790/1000</f>
        <v>10542.79</v>
      </c>
      <c r="K13" s="196"/>
      <c r="L13" s="196">
        <f t="shared" si="0"/>
        <v>107.4341322583334</v>
      </c>
      <c r="M13" s="196"/>
      <c r="N13" s="196"/>
      <c r="O13" s="196"/>
      <c r="P13" s="196">
        <v>107.82539771826562</v>
      </c>
      <c r="S13" s="236">
        <f>J13/P13*100</f>
        <v>9777.650000000003</v>
      </c>
      <c r="T13" s="226">
        <f>J13/S13*100</f>
        <v>107.8253977182656</v>
      </c>
    </row>
    <row r="14" spans="1:20" ht="21" customHeight="1">
      <c r="A14" s="128" t="s">
        <v>85</v>
      </c>
      <c r="B14" s="134"/>
      <c r="C14" s="100"/>
      <c r="D14" s="100"/>
      <c r="E14" s="100"/>
      <c r="F14" s="166"/>
      <c r="G14" s="166"/>
      <c r="H14" s="166"/>
      <c r="I14" s="166"/>
      <c r="J14" s="166"/>
      <c r="K14" s="196"/>
      <c r="L14" s="196"/>
      <c r="M14" s="196"/>
      <c r="N14" s="196"/>
      <c r="O14" s="196"/>
      <c r="P14" s="196"/>
      <c r="T14" s="238"/>
    </row>
    <row r="15" spans="1:26" ht="24" customHeight="1">
      <c r="A15" s="184" t="s">
        <v>94</v>
      </c>
      <c r="B15" s="79" t="s">
        <v>56</v>
      </c>
      <c r="C15" s="100"/>
      <c r="D15" s="100"/>
      <c r="E15" s="69"/>
      <c r="F15" s="89">
        <v>253906</v>
      </c>
      <c r="G15" s="89"/>
      <c r="H15" s="89">
        <v>272948.95</v>
      </c>
      <c r="I15" s="89"/>
      <c r="J15" s="89">
        <v>2556086.95</v>
      </c>
      <c r="K15" s="196"/>
      <c r="L15" s="196">
        <f t="shared" si="0"/>
        <v>107.5</v>
      </c>
      <c r="M15" s="196"/>
      <c r="N15" s="196"/>
      <c r="O15" s="196"/>
      <c r="P15" s="196">
        <v>119.92953441147382</v>
      </c>
      <c r="Q15" s="201">
        <f>J15/$Q$9*100</f>
        <v>20.299681323316307</v>
      </c>
      <c r="S15" s="228"/>
      <c r="T15" s="217"/>
      <c r="U15" s="217"/>
      <c r="V15" s="228"/>
      <c r="W15" s="226"/>
      <c r="X15" s="214"/>
      <c r="Z15" s="218"/>
    </row>
    <row r="16" spans="1:26" ht="24" customHeight="1">
      <c r="A16" s="184" t="s">
        <v>95</v>
      </c>
      <c r="B16" s="79" t="s">
        <v>56</v>
      </c>
      <c r="C16" s="100"/>
      <c r="D16" s="100"/>
      <c r="E16" s="69"/>
      <c r="F16" s="89">
        <v>140074</v>
      </c>
      <c r="G16" s="89"/>
      <c r="H16" s="89">
        <v>149599.032</v>
      </c>
      <c r="I16" s="89"/>
      <c r="J16" s="89">
        <v>1441488.0320000001</v>
      </c>
      <c r="K16" s="196"/>
      <c r="L16" s="196">
        <f t="shared" si="0"/>
        <v>106.80000000000001</v>
      </c>
      <c r="M16" s="196"/>
      <c r="N16" s="196"/>
      <c r="O16" s="196"/>
      <c r="P16" s="196">
        <v>96.65341280234198</v>
      </c>
      <c r="Q16" s="201">
        <f aca="true" t="shared" si="1" ref="Q16:Q35">J16/$Q$9*100</f>
        <v>11.447868657587874</v>
      </c>
      <c r="R16" s="204">
        <f>100-P16</f>
        <v>3.3465871976580246</v>
      </c>
      <c r="S16" s="229"/>
      <c r="T16" s="217"/>
      <c r="U16" s="217"/>
      <c r="V16" s="228"/>
      <c r="W16" s="226"/>
      <c r="X16" s="214"/>
      <c r="Z16" s="218"/>
    </row>
    <row r="17" spans="1:26" ht="24" customHeight="1">
      <c r="A17" s="184" t="s">
        <v>93</v>
      </c>
      <c r="B17" s="79" t="s">
        <v>56</v>
      </c>
      <c r="C17" s="100"/>
      <c r="D17" s="100"/>
      <c r="E17" s="70">
        <v>37706</v>
      </c>
      <c r="F17" s="89">
        <v>101197</v>
      </c>
      <c r="G17" s="89">
        <v>40156.89</v>
      </c>
      <c r="H17" s="89">
        <v>107774.805</v>
      </c>
      <c r="I17" s="89">
        <v>365290.89</v>
      </c>
      <c r="J17" s="89">
        <v>965500.8049999999</v>
      </c>
      <c r="K17" s="196">
        <f>G17/E17*100</f>
        <v>106.5</v>
      </c>
      <c r="L17" s="196">
        <f t="shared" si="0"/>
        <v>106.5</v>
      </c>
      <c r="M17" s="196"/>
      <c r="N17" s="196"/>
      <c r="O17" s="196">
        <v>114.30771854503581</v>
      </c>
      <c r="P17" s="196">
        <v>104.72104473661948</v>
      </c>
      <c r="Q17" s="201">
        <f t="shared" si="1"/>
        <v>7.667719855502317</v>
      </c>
      <c r="S17" s="228"/>
      <c r="T17" s="228"/>
      <c r="U17" s="228"/>
      <c r="V17" s="228"/>
      <c r="W17" s="226"/>
      <c r="X17" s="214"/>
      <c r="Z17" s="218"/>
    </row>
    <row r="18" spans="1:26" ht="24" customHeight="1">
      <c r="A18" s="184" t="s">
        <v>96</v>
      </c>
      <c r="B18" s="79" t="s">
        <v>56</v>
      </c>
      <c r="C18" s="100"/>
      <c r="D18" s="100"/>
      <c r="E18" s="69"/>
      <c r="F18" s="89">
        <v>99698</v>
      </c>
      <c r="G18" s="89"/>
      <c r="H18" s="89">
        <v>106178.37</v>
      </c>
      <c r="I18" s="89"/>
      <c r="J18" s="89">
        <v>956263.37</v>
      </c>
      <c r="K18" s="196"/>
      <c r="L18" s="196">
        <f t="shared" si="0"/>
        <v>106.5</v>
      </c>
      <c r="M18" s="196"/>
      <c r="N18" s="196"/>
      <c r="O18" s="196"/>
      <c r="P18" s="196">
        <v>100.11562158761002</v>
      </c>
      <c r="Q18" s="201">
        <f t="shared" si="1"/>
        <v>7.594358897752093</v>
      </c>
      <c r="R18" s="204">
        <f>100-P18</f>
        <v>-0.11562158761002195</v>
      </c>
      <c r="S18" s="228"/>
      <c r="T18" s="228"/>
      <c r="U18" s="228"/>
      <c r="V18" s="228"/>
      <c r="W18" s="226"/>
      <c r="X18" s="214"/>
      <c r="Y18" s="219"/>
      <c r="Z18" s="218"/>
    </row>
    <row r="19" spans="1:26" ht="24" customHeight="1">
      <c r="A19" s="185" t="s">
        <v>106</v>
      </c>
      <c r="B19" s="79" t="s">
        <v>56</v>
      </c>
      <c r="C19" s="100"/>
      <c r="D19" s="100"/>
      <c r="E19" s="70"/>
      <c r="F19" s="89">
        <v>89410</v>
      </c>
      <c r="G19" s="89"/>
      <c r="H19" s="89">
        <v>95400.47</v>
      </c>
      <c r="I19" s="89"/>
      <c r="J19" s="89">
        <v>838152.47</v>
      </c>
      <c r="K19" s="196"/>
      <c r="L19" s="196">
        <f t="shared" si="0"/>
        <v>106.69999999999999</v>
      </c>
      <c r="M19" s="196"/>
      <c r="N19" s="196"/>
      <c r="O19" s="196"/>
      <c r="P19" s="196">
        <v>101.06551302519185</v>
      </c>
      <c r="Q19" s="201">
        <f t="shared" si="1"/>
        <v>6.656357304805469</v>
      </c>
      <c r="S19" s="228"/>
      <c r="T19" s="228"/>
      <c r="U19" s="228"/>
      <c r="V19" s="228"/>
      <c r="W19" s="226"/>
      <c r="X19" s="214"/>
      <c r="Z19" s="218"/>
    </row>
    <row r="20" spans="1:26" ht="24" customHeight="1">
      <c r="A20" s="185" t="s">
        <v>107</v>
      </c>
      <c r="B20" s="79" t="s">
        <v>56</v>
      </c>
      <c r="C20" s="100"/>
      <c r="D20" s="100"/>
      <c r="E20" s="69"/>
      <c r="F20" s="89">
        <v>68688</v>
      </c>
      <c r="G20" s="89"/>
      <c r="H20" s="89">
        <v>73633.53600000001</v>
      </c>
      <c r="I20" s="89"/>
      <c r="J20" s="194">
        <v>654602.536</v>
      </c>
      <c r="K20" s="196"/>
      <c r="L20" s="196">
        <f t="shared" si="0"/>
        <v>107.2</v>
      </c>
      <c r="M20" s="196"/>
      <c r="N20" s="196"/>
      <c r="O20" s="196"/>
      <c r="P20" s="196">
        <v>107.91889067855429</v>
      </c>
      <c r="Q20" s="201">
        <f t="shared" si="1"/>
        <v>5.198658392365991</v>
      </c>
      <c r="S20" s="228"/>
      <c r="T20" s="228"/>
      <c r="U20" s="228"/>
      <c r="V20" s="228"/>
      <c r="W20" s="226"/>
      <c r="X20" s="214"/>
      <c r="Z20" s="218"/>
    </row>
    <row r="21" spans="1:26" ht="24" customHeight="1">
      <c r="A21" s="186" t="s">
        <v>80</v>
      </c>
      <c r="B21" s="79" t="s">
        <v>12</v>
      </c>
      <c r="C21" s="100"/>
      <c r="D21" s="100"/>
      <c r="E21" s="70">
        <v>26659</v>
      </c>
      <c r="F21" s="70">
        <v>51040</v>
      </c>
      <c r="G21" s="89">
        <v>27592.065</v>
      </c>
      <c r="H21" s="89">
        <v>52826.4</v>
      </c>
      <c r="I21" s="93">
        <v>292095.065</v>
      </c>
      <c r="J21" s="93">
        <v>509275.4</v>
      </c>
      <c r="K21" s="196">
        <f>G21/E21*100</f>
        <v>103.49999999999999</v>
      </c>
      <c r="L21" s="196">
        <f t="shared" si="0"/>
        <v>103.49999999999999</v>
      </c>
      <c r="M21" s="196"/>
      <c r="N21" s="196"/>
      <c r="O21" s="196">
        <v>134.2342475448183</v>
      </c>
      <c r="P21" s="196">
        <v>120.03398731014718</v>
      </c>
      <c r="Q21" s="201">
        <f t="shared" si="1"/>
        <v>4.044513558431352</v>
      </c>
      <c r="S21" s="228"/>
      <c r="T21" s="228"/>
      <c r="U21" s="228"/>
      <c r="V21" s="228"/>
      <c r="W21" s="226"/>
      <c r="X21" s="214"/>
      <c r="Y21" s="219"/>
      <c r="Z21" s="218"/>
    </row>
    <row r="22" spans="1:26" ht="24" customHeight="1">
      <c r="A22" s="184" t="s">
        <v>92</v>
      </c>
      <c r="B22" s="79" t="s">
        <v>56</v>
      </c>
      <c r="C22" s="100"/>
      <c r="D22" s="100"/>
      <c r="E22" s="69"/>
      <c r="F22" s="89">
        <v>42995</v>
      </c>
      <c r="G22" s="89"/>
      <c r="H22" s="89">
        <v>45402.72</v>
      </c>
      <c r="I22" s="89"/>
      <c r="J22" s="89">
        <v>423918.72</v>
      </c>
      <c r="K22" s="196"/>
      <c r="L22" s="196">
        <f t="shared" si="0"/>
        <v>105.60000000000001</v>
      </c>
      <c r="M22" s="196"/>
      <c r="N22" s="196"/>
      <c r="O22" s="196"/>
      <c r="P22" s="196">
        <v>98.20912825003649</v>
      </c>
      <c r="Q22" s="201">
        <f t="shared" si="1"/>
        <v>3.36663622612218</v>
      </c>
      <c r="R22" s="204">
        <f>100-P22</f>
        <v>1.7908717499635145</v>
      </c>
      <c r="S22" s="229"/>
      <c r="T22" s="228"/>
      <c r="U22" s="228"/>
      <c r="V22" s="228"/>
      <c r="W22" s="226"/>
      <c r="X22" s="214"/>
      <c r="Z22" s="218"/>
    </row>
    <row r="23" spans="1:26" ht="24" customHeight="1">
      <c r="A23" s="185" t="s">
        <v>108</v>
      </c>
      <c r="B23" s="79" t="s">
        <v>56</v>
      </c>
      <c r="C23" s="100"/>
      <c r="D23" s="100"/>
      <c r="E23" s="69"/>
      <c r="F23" s="89">
        <v>49282</v>
      </c>
      <c r="G23" s="89"/>
      <c r="H23" s="89">
        <v>52633.176</v>
      </c>
      <c r="I23" s="89"/>
      <c r="J23" s="89">
        <v>411079.176</v>
      </c>
      <c r="K23" s="196"/>
      <c r="L23" s="196">
        <f t="shared" si="0"/>
        <v>106.80000000000001</v>
      </c>
      <c r="M23" s="196"/>
      <c r="N23" s="196"/>
      <c r="O23" s="196"/>
      <c r="P23" s="196">
        <v>117.22645328527308</v>
      </c>
      <c r="Q23" s="201">
        <f t="shared" si="1"/>
        <v>3.264668391445548</v>
      </c>
      <c r="S23" s="228"/>
      <c r="T23" s="228"/>
      <c r="U23" s="228"/>
      <c r="V23" s="228"/>
      <c r="W23" s="226"/>
      <c r="X23" s="214"/>
      <c r="Z23" s="218"/>
    </row>
    <row r="24" spans="1:26" ht="24" customHeight="1">
      <c r="A24" s="184" t="s">
        <v>88</v>
      </c>
      <c r="B24" s="79" t="s">
        <v>56</v>
      </c>
      <c r="C24" s="100"/>
      <c r="D24" s="100"/>
      <c r="E24" s="70"/>
      <c r="F24" s="89">
        <v>26970</v>
      </c>
      <c r="G24" s="89"/>
      <c r="H24" s="89">
        <v>30485</v>
      </c>
      <c r="I24" s="89"/>
      <c r="J24" s="89">
        <v>266860</v>
      </c>
      <c r="K24" s="196"/>
      <c r="L24" s="196">
        <f t="shared" si="0"/>
        <v>113.03299962921764</v>
      </c>
      <c r="M24" s="196"/>
      <c r="N24" s="196"/>
      <c r="O24" s="196"/>
      <c r="P24" s="196">
        <v>100.41088468137625</v>
      </c>
      <c r="Q24" s="201">
        <f t="shared" si="1"/>
        <v>2.119322645867031</v>
      </c>
      <c r="S24" s="228"/>
      <c r="T24" s="228"/>
      <c r="U24" s="228"/>
      <c r="V24" s="228"/>
      <c r="W24" s="226"/>
      <c r="X24" s="214"/>
      <c r="Z24" s="218"/>
    </row>
    <row r="25" spans="1:26" ht="24" customHeight="1">
      <c r="A25" s="184" t="s">
        <v>65</v>
      </c>
      <c r="B25" s="79" t="s">
        <v>56</v>
      </c>
      <c r="C25" s="100"/>
      <c r="D25" s="100"/>
      <c r="E25" s="70"/>
      <c r="F25" s="70">
        <v>25120</v>
      </c>
      <c r="G25" s="89"/>
      <c r="H25" s="89">
        <v>26526.72</v>
      </c>
      <c r="I25" s="89"/>
      <c r="J25" s="89">
        <v>251018.72</v>
      </c>
      <c r="K25" s="196"/>
      <c r="L25" s="196">
        <f t="shared" si="0"/>
        <v>105.60000000000001</v>
      </c>
      <c r="M25" s="196"/>
      <c r="N25" s="196"/>
      <c r="O25" s="196"/>
      <c r="P25" s="196">
        <v>113.06283753045938</v>
      </c>
      <c r="Q25" s="201">
        <f t="shared" si="1"/>
        <v>1.993515917831655</v>
      </c>
      <c r="S25" s="228"/>
      <c r="T25" s="228"/>
      <c r="U25" s="228"/>
      <c r="V25" s="228"/>
      <c r="W25" s="226"/>
      <c r="X25" s="214"/>
      <c r="Z25" s="218"/>
    </row>
    <row r="26" spans="1:29" s="187" customFormat="1" ht="24" customHeight="1">
      <c r="A26" s="186" t="s">
        <v>86</v>
      </c>
      <c r="B26" s="79" t="s">
        <v>12</v>
      </c>
      <c r="C26" s="100"/>
      <c r="D26" s="100"/>
      <c r="E26" s="70">
        <v>5378</v>
      </c>
      <c r="F26" s="70">
        <v>33332</v>
      </c>
      <c r="G26" s="89">
        <v>5727.57</v>
      </c>
      <c r="H26" s="89">
        <v>35498.579999999994</v>
      </c>
      <c r="I26" s="89">
        <v>35976.57</v>
      </c>
      <c r="J26" s="89">
        <v>266316.58</v>
      </c>
      <c r="K26" s="196">
        <f>G26/E26*100</f>
        <v>106.5</v>
      </c>
      <c r="L26" s="196">
        <f t="shared" si="0"/>
        <v>106.49999999999997</v>
      </c>
      <c r="M26" s="196"/>
      <c r="N26" s="196"/>
      <c r="O26" s="196">
        <v>109.62450484490218</v>
      </c>
      <c r="P26" s="196">
        <v>113.57849350472114</v>
      </c>
      <c r="Q26" s="201">
        <f t="shared" si="1"/>
        <v>2.1150069660640742</v>
      </c>
      <c r="S26" s="228"/>
      <c r="T26" s="228"/>
      <c r="U26" s="228"/>
      <c r="V26" s="228"/>
      <c r="W26" s="226"/>
      <c r="X26" s="214"/>
      <c r="Y26" s="220"/>
      <c r="Z26" s="218"/>
      <c r="AA26" s="220"/>
      <c r="AB26" s="220"/>
      <c r="AC26" s="220"/>
    </row>
    <row r="27" spans="1:26" ht="24" customHeight="1">
      <c r="A27" s="184" t="s">
        <v>78</v>
      </c>
      <c r="B27" s="79" t="s">
        <v>56</v>
      </c>
      <c r="C27" s="100"/>
      <c r="D27" s="100"/>
      <c r="E27" s="69"/>
      <c r="F27" s="89">
        <v>18373</v>
      </c>
      <c r="G27" s="89"/>
      <c r="H27" s="89">
        <v>19622.363999999998</v>
      </c>
      <c r="I27" s="89"/>
      <c r="J27" s="89">
        <v>225475.364</v>
      </c>
      <c r="K27" s="196"/>
      <c r="L27" s="196">
        <f t="shared" si="0"/>
        <v>106.79999999999998</v>
      </c>
      <c r="M27" s="196"/>
      <c r="N27" s="196"/>
      <c r="O27" s="196"/>
      <c r="P27" s="196">
        <v>105.4589081588745</v>
      </c>
      <c r="Q27" s="201">
        <f t="shared" si="1"/>
        <v>1.79065819159976</v>
      </c>
      <c r="S27" s="228"/>
      <c r="T27" s="228"/>
      <c r="U27" s="228"/>
      <c r="V27" s="228"/>
      <c r="W27" s="226"/>
      <c r="X27" s="214"/>
      <c r="Z27" s="218"/>
    </row>
    <row r="28" spans="1:26" ht="24" customHeight="1">
      <c r="A28" s="184" t="s">
        <v>91</v>
      </c>
      <c r="B28" s="79" t="s">
        <v>12</v>
      </c>
      <c r="C28" s="100"/>
      <c r="D28" s="100"/>
      <c r="E28" s="70">
        <v>20105</v>
      </c>
      <c r="F28" s="70">
        <v>22962</v>
      </c>
      <c r="G28" s="89">
        <v>20848.885</v>
      </c>
      <c r="H28" s="89">
        <v>23811.593999999997</v>
      </c>
      <c r="I28" s="89">
        <v>190120.885</v>
      </c>
      <c r="J28" s="89">
        <v>217608.59399999998</v>
      </c>
      <c r="K28" s="196">
        <f>G28/E28*100</f>
        <v>103.69999999999999</v>
      </c>
      <c r="L28" s="196">
        <f t="shared" si="0"/>
        <v>103.69999999999999</v>
      </c>
      <c r="M28" s="196"/>
      <c r="N28" s="196"/>
      <c r="O28" s="196">
        <v>163.10429034693388</v>
      </c>
      <c r="P28" s="196">
        <v>120.3653929974003</v>
      </c>
      <c r="Q28" s="201">
        <f t="shared" si="1"/>
        <v>1.7281826470789345</v>
      </c>
      <c r="S28" s="228"/>
      <c r="T28" s="228"/>
      <c r="U28" s="228"/>
      <c r="V28" s="228"/>
      <c r="W28" s="226"/>
      <c r="X28" s="214"/>
      <c r="Z28" s="218"/>
    </row>
    <row r="29" spans="1:26" ht="24" customHeight="1">
      <c r="A29" s="186" t="s">
        <v>79</v>
      </c>
      <c r="B29" s="79" t="s">
        <v>56</v>
      </c>
      <c r="C29" s="100"/>
      <c r="D29" s="100"/>
      <c r="E29" s="69"/>
      <c r="F29" s="93">
        <v>15025</v>
      </c>
      <c r="G29" s="93"/>
      <c r="H29" s="93">
        <v>15550.875</v>
      </c>
      <c r="I29" s="93"/>
      <c r="J29" s="93">
        <v>150491.875</v>
      </c>
      <c r="K29" s="196"/>
      <c r="L29" s="196">
        <f t="shared" si="0"/>
        <v>103.49999999999999</v>
      </c>
      <c r="M29" s="196"/>
      <c r="N29" s="196"/>
      <c r="O29" s="196"/>
      <c r="P29" s="196">
        <v>113.37427206774196</v>
      </c>
      <c r="Q29" s="201">
        <f t="shared" si="1"/>
        <v>1.19516165295095</v>
      </c>
      <c r="S29" s="228"/>
      <c r="T29" s="228"/>
      <c r="U29" s="228"/>
      <c r="V29" s="228"/>
      <c r="W29" s="226"/>
      <c r="X29" s="214"/>
      <c r="Z29" s="218"/>
    </row>
    <row r="30" spans="1:26" ht="24" customHeight="1">
      <c r="A30" s="186" t="s">
        <v>66</v>
      </c>
      <c r="B30" s="79" t="s">
        <v>56</v>
      </c>
      <c r="C30" s="100"/>
      <c r="D30" s="100"/>
      <c r="E30" s="69"/>
      <c r="F30" s="70">
        <v>10062</v>
      </c>
      <c r="G30" s="89"/>
      <c r="H30" s="89">
        <v>10675.782</v>
      </c>
      <c r="I30" s="89"/>
      <c r="J30" s="89">
        <v>113716.782</v>
      </c>
      <c r="K30" s="196"/>
      <c r="L30" s="196">
        <f t="shared" si="0"/>
        <v>106.1</v>
      </c>
      <c r="M30" s="196"/>
      <c r="N30" s="196"/>
      <c r="O30" s="196"/>
      <c r="P30" s="196">
        <v>111.66877663648684</v>
      </c>
      <c r="Q30" s="201">
        <f t="shared" si="1"/>
        <v>0.9031048164120677</v>
      </c>
      <c r="S30" s="228"/>
      <c r="T30" s="228"/>
      <c r="U30" s="228"/>
      <c r="V30" s="228"/>
      <c r="W30" s="226"/>
      <c r="X30" s="214"/>
      <c r="Z30" s="218"/>
    </row>
    <row r="31" spans="1:26" ht="24" customHeight="1">
      <c r="A31" s="184" t="s">
        <v>67</v>
      </c>
      <c r="B31" s="79" t="s">
        <v>12</v>
      </c>
      <c r="C31" s="100"/>
      <c r="D31" s="100"/>
      <c r="E31" s="70">
        <v>6193</v>
      </c>
      <c r="F31" s="70">
        <v>10275</v>
      </c>
      <c r="G31" s="89">
        <v>6508.842999999999</v>
      </c>
      <c r="H31" s="89">
        <v>10799.024999999998</v>
      </c>
      <c r="I31" s="89">
        <v>62545.843</v>
      </c>
      <c r="J31" s="89">
        <v>99225.025</v>
      </c>
      <c r="K31" s="196">
        <f>G31/E31*100</f>
        <v>105.1</v>
      </c>
      <c r="L31" s="196">
        <f t="shared" si="0"/>
        <v>105.09999999999997</v>
      </c>
      <c r="M31" s="196"/>
      <c r="N31" s="196"/>
      <c r="O31" s="196">
        <v>88.19086448301631</v>
      </c>
      <c r="P31" s="196">
        <v>80.68912028754512</v>
      </c>
      <c r="Q31" s="201">
        <f t="shared" si="1"/>
        <v>0.7880155981384331</v>
      </c>
      <c r="R31" s="204">
        <f>100-P31</f>
        <v>19.310879712454877</v>
      </c>
      <c r="S31" s="229"/>
      <c r="T31" s="228"/>
      <c r="U31" s="228"/>
      <c r="V31" s="228"/>
      <c r="W31" s="226"/>
      <c r="X31" s="214"/>
      <c r="Z31" s="218"/>
    </row>
    <row r="32" spans="1:26" ht="24" customHeight="1">
      <c r="A32" s="184" t="s">
        <v>90</v>
      </c>
      <c r="B32" s="79" t="s">
        <v>56</v>
      </c>
      <c r="C32" s="100"/>
      <c r="D32" s="100"/>
      <c r="E32" s="69"/>
      <c r="F32" s="70">
        <v>6602</v>
      </c>
      <c r="G32" s="89"/>
      <c r="H32" s="89">
        <v>6866.08</v>
      </c>
      <c r="I32" s="89"/>
      <c r="J32" s="89">
        <v>74158.08</v>
      </c>
      <c r="K32" s="196"/>
      <c r="L32" s="196">
        <f t="shared" si="0"/>
        <v>104</v>
      </c>
      <c r="M32" s="196"/>
      <c r="N32" s="196"/>
      <c r="O32" s="196"/>
      <c r="P32" s="196">
        <v>105.13358946368572</v>
      </c>
      <c r="Q32" s="201">
        <f t="shared" si="1"/>
        <v>0.5889413861875851</v>
      </c>
      <c r="R32" s="204">
        <f>100-P32</f>
        <v>-5.133589463685723</v>
      </c>
      <c r="S32" s="228"/>
      <c r="T32" s="228"/>
      <c r="U32" s="228"/>
      <c r="V32" s="228"/>
      <c r="W32" s="226"/>
      <c r="X32" s="214"/>
      <c r="Z32" s="218"/>
    </row>
    <row r="33" spans="1:26" ht="24" customHeight="1">
      <c r="A33" s="184" t="s">
        <v>89</v>
      </c>
      <c r="B33" s="79" t="s">
        <v>56</v>
      </c>
      <c r="C33" s="100"/>
      <c r="D33" s="100"/>
      <c r="E33" s="69"/>
      <c r="F33" s="70">
        <v>5594</v>
      </c>
      <c r="G33" s="89"/>
      <c r="H33" s="89">
        <v>5940.828</v>
      </c>
      <c r="I33" s="89"/>
      <c r="J33" s="89">
        <v>71268.828</v>
      </c>
      <c r="K33" s="196"/>
      <c r="L33" s="196">
        <f t="shared" si="0"/>
        <v>106.2</v>
      </c>
      <c r="M33" s="196"/>
      <c r="N33" s="196"/>
      <c r="O33" s="196"/>
      <c r="P33" s="196">
        <v>67.95986230439881</v>
      </c>
      <c r="Q33" s="201">
        <f t="shared" si="1"/>
        <v>0.5659958072577469</v>
      </c>
      <c r="S33" s="229"/>
      <c r="T33" s="228"/>
      <c r="U33" s="228"/>
      <c r="V33" s="228"/>
      <c r="W33" s="226"/>
      <c r="X33" s="214"/>
      <c r="Z33" s="218"/>
    </row>
    <row r="34" spans="1:26" ht="24" customHeight="1">
      <c r="A34" s="186" t="s">
        <v>81</v>
      </c>
      <c r="B34" s="79" t="s">
        <v>12</v>
      </c>
      <c r="C34" s="100"/>
      <c r="D34" s="100"/>
      <c r="E34" s="70">
        <v>508</v>
      </c>
      <c r="F34" s="70">
        <v>4586</v>
      </c>
      <c r="G34" s="89">
        <v>535.94</v>
      </c>
      <c r="H34" s="89">
        <v>4838.230000000001</v>
      </c>
      <c r="I34" s="89">
        <v>5278.9400000000005</v>
      </c>
      <c r="J34" s="89">
        <v>47297.23</v>
      </c>
      <c r="K34" s="196">
        <f>G34/E34*100</f>
        <v>105.50000000000001</v>
      </c>
      <c r="L34" s="196">
        <f t="shared" si="0"/>
        <v>105.50000000000004</v>
      </c>
      <c r="M34" s="196"/>
      <c r="N34" s="196"/>
      <c r="O34" s="196">
        <v>98.65333582507944</v>
      </c>
      <c r="P34" s="196">
        <v>85.20488200324266</v>
      </c>
      <c r="Q34" s="201">
        <f t="shared" si="1"/>
        <v>0.37562051497332505</v>
      </c>
      <c r="R34" s="204">
        <f>100-P34</f>
        <v>14.795117996757341</v>
      </c>
      <c r="S34" s="229"/>
      <c r="T34" s="228"/>
      <c r="U34" s="228"/>
      <c r="V34" s="228"/>
      <c r="W34" s="226"/>
      <c r="X34" s="214"/>
      <c r="Z34" s="218"/>
    </row>
    <row r="35" spans="1:26" ht="24" customHeight="1">
      <c r="A35" s="184" t="s">
        <v>82</v>
      </c>
      <c r="B35" s="79" t="s">
        <v>12</v>
      </c>
      <c r="C35" s="100"/>
      <c r="D35" s="100"/>
      <c r="E35" s="70">
        <v>3211</v>
      </c>
      <c r="F35" s="70">
        <v>4186</v>
      </c>
      <c r="G35" s="89">
        <v>3236.688</v>
      </c>
      <c r="H35" s="89">
        <v>4219.488</v>
      </c>
      <c r="I35" s="89">
        <v>22085.688000000002</v>
      </c>
      <c r="J35" s="89">
        <v>29331.488</v>
      </c>
      <c r="K35" s="196">
        <f>G35/E35*100</f>
        <v>100.8</v>
      </c>
      <c r="L35" s="196">
        <f t="shared" si="0"/>
        <v>100.8</v>
      </c>
      <c r="M35" s="196"/>
      <c r="N35" s="196"/>
      <c r="O35" s="196">
        <v>110.28506940976732</v>
      </c>
      <c r="P35" s="196">
        <v>97.11448531602821</v>
      </c>
      <c r="Q35" s="201">
        <f t="shared" si="1"/>
        <v>0.23294194242440633</v>
      </c>
      <c r="R35" s="204">
        <f>100-P35</f>
        <v>2.885514683971792</v>
      </c>
      <c r="S35" s="229"/>
      <c r="T35" s="228"/>
      <c r="U35" s="228"/>
      <c r="V35" s="228"/>
      <c r="W35" s="226"/>
      <c r="X35" s="214"/>
      <c r="Z35" s="218"/>
    </row>
    <row r="36" spans="1:16" ht="24" customHeight="1">
      <c r="A36" s="184"/>
      <c r="B36" s="79"/>
      <c r="C36" s="100"/>
      <c r="D36" s="100"/>
      <c r="E36" s="70"/>
      <c r="F36" s="70"/>
      <c r="G36" s="89"/>
      <c r="H36" s="89"/>
      <c r="I36" s="89"/>
      <c r="J36" s="89"/>
      <c r="K36" s="196"/>
      <c r="L36" s="196"/>
      <c r="M36" s="197"/>
      <c r="N36" s="197"/>
      <c r="O36" s="197"/>
      <c r="P36" s="197"/>
    </row>
    <row r="37" spans="1:23" s="65" customFormat="1" ht="24" customHeight="1">
      <c r="A37" s="135" t="s">
        <v>68</v>
      </c>
      <c r="B37" s="136"/>
      <c r="C37" s="137"/>
      <c r="D37" s="137"/>
      <c r="E37" s="98"/>
      <c r="F37" s="98"/>
      <c r="G37" s="98"/>
      <c r="H37" s="243" t="s">
        <v>165</v>
      </c>
      <c r="I37" s="98"/>
      <c r="J37" s="98">
        <f>J9-J38</f>
        <v>1867.7170000000006</v>
      </c>
      <c r="K37" s="196"/>
      <c r="L37" s="196"/>
      <c r="M37" s="198"/>
      <c r="N37" s="198"/>
      <c r="O37" s="198"/>
      <c r="P37" s="198"/>
      <c r="S37" s="221"/>
      <c r="T37" s="221"/>
      <c r="U37" s="221"/>
      <c r="V37" s="221"/>
      <c r="W37" s="221"/>
    </row>
    <row r="38" spans="1:20" ht="24" customHeight="1">
      <c r="A38" s="128" t="s">
        <v>70</v>
      </c>
      <c r="B38" s="138" t="s">
        <v>71</v>
      </c>
      <c r="C38" s="96">
        <v>14100</v>
      </c>
      <c r="D38" s="96">
        <v>14300</v>
      </c>
      <c r="E38" s="96"/>
      <c r="F38" s="107">
        <f>1185612/1000</f>
        <v>1185.612</v>
      </c>
      <c r="G38" s="108"/>
      <c r="H38" s="107">
        <f>1175180/1000</f>
        <v>1175.18</v>
      </c>
      <c r="I38" s="109"/>
      <c r="J38" s="110">
        <f>10724042/1000</f>
        <v>10724.042</v>
      </c>
      <c r="K38" s="196"/>
      <c r="L38" s="196">
        <f t="shared" si="0"/>
        <v>99.12011686791294</v>
      </c>
      <c r="M38" s="195"/>
      <c r="N38" s="195"/>
      <c r="O38" s="195"/>
      <c r="P38" s="195">
        <v>101.26000415462768</v>
      </c>
      <c r="Q38" s="204"/>
      <c r="R38" s="205"/>
      <c r="S38" s="239">
        <f>J38/P38*100</f>
        <v>10590.6</v>
      </c>
      <c r="T38" s="242">
        <f>J38/S38*100</f>
        <v>101.26000415462768</v>
      </c>
    </row>
    <row r="39" spans="1:23" s="65" customFormat="1" ht="24" customHeight="1">
      <c r="A39" s="139" t="s">
        <v>62</v>
      </c>
      <c r="B39" s="131" t="s">
        <v>71</v>
      </c>
      <c r="C39" s="98"/>
      <c r="D39" s="98"/>
      <c r="E39" s="98"/>
      <c r="F39" s="111">
        <f>228628/1000</f>
        <v>228.628</v>
      </c>
      <c r="G39" s="111"/>
      <c r="H39" s="111">
        <f>217362/1000</f>
        <v>217.362</v>
      </c>
      <c r="I39" s="112"/>
      <c r="J39" s="112">
        <f>2138577/1000</f>
        <v>2138.577</v>
      </c>
      <c r="K39" s="196"/>
      <c r="L39" s="196">
        <f t="shared" si="0"/>
        <v>95.0723445947128</v>
      </c>
      <c r="M39" s="196"/>
      <c r="N39" s="196"/>
      <c r="O39" s="196"/>
      <c r="P39" s="196">
        <v>98.60719186419665</v>
      </c>
      <c r="S39" s="241">
        <f>S38-S42</f>
        <v>2168.7840000000015</v>
      </c>
      <c r="T39" s="242">
        <f>J39/S39*100</f>
        <v>98.60719186419665</v>
      </c>
      <c r="U39" s="221"/>
      <c r="V39" s="221"/>
      <c r="W39" s="221"/>
    </row>
    <row r="40" spans="1:20" ht="24" customHeight="1" hidden="1">
      <c r="A40" s="140" t="s">
        <v>64</v>
      </c>
      <c r="B40" s="133" t="s">
        <v>71</v>
      </c>
      <c r="C40" s="100"/>
      <c r="D40" s="100"/>
      <c r="E40" s="100"/>
      <c r="F40" s="113"/>
      <c r="G40" s="113"/>
      <c r="H40" s="113"/>
      <c r="I40" s="113"/>
      <c r="J40" s="113"/>
      <c r="K40" s="196"/>
      <c r="L40" s="196" t="e">
        <f t="shared" si="0"/>
        <v>#DIV/0!</v>
      </c>
      <c r="M40" s="196"/>
      <c r="N40" s="196"/>
      <c r="O40" s="196"/>
      <c r="P40" s="196"/>
      <c r="T40" s="242"/>
    </row>
    <row r="41" spans="1:20" ht="24" customHeight="1" hidden="1">
      <c r="A41" s="140" t="s">
        <v>63</v>
      </c>
      <c r="B41" s="133" t="s">
        <v>71</v>
      </c>
      <c r="C41" s="100"/>
      <c r="D41" s="100"/>
      <c r="E41" s="100"/>
      <c r="F41" s="113"/>
      <c r="G41" s="113"/>
      <c r="H41" s="113"/>
      <c r="I41" s="113"/>
      <c r="J41" s="113"/>
      <c r="K41" s="196"/>
      <c r="L41" s="196" t="e">
        <f t="shared" si="0"/>
        <v>#DIV/0!</v>
      </c>
      <c r="M41" s="196"/>
      <c r="N41" s="196"/>
      <c r="O41" s="196"/>
      <c r="P41" s="196"/>
      <c r="T41" s="242"/>
    </row>
    <row r="42" spans="1:23" s="65" customFormat="1" ht="24" customHeight="1">
      <c r="A42" s="139" t="s">
        <v>55</v>
      </c>
      <c r="B42" s="131" t="s">
        <v>71</v>
      </c>
      <c r="C42" s="98"/>
      <c r="D42" s="98"/>
      <c r="E42" s="98"/>
      <c r="F42" s="114">
        <f>956984/1000</f>
        <v>956.984</v>
      </c>
      <c r="G42" s="112"/>
      <c r="H42" s="114">
        <f>957818/1000</f>
        <v>957.818</v>
      </c>
      <c r="I42" s="112"/>
      <c r="J42" s="114">
        <f>8585465/1000</f>
        <v>8585.465</v>
      </c>
      <c r="K42" s="196"/>
      <c r="L42" s="196">
        <f t="shared" si="0"/>
        <v>100.0871487924563</v>
      </c>
      <c r="M42" s="196"/>
      <c r="N42" s="196"/>
      <c r="O42" s="196"/>
      <c r="P42" s="196">
        <v>101.94315572793326</v>
      </c>
      <c r="S42" s="240">
        <f>J42/P42*100</f>
        <v>8421.815999999999</v>
      </c>
      <c r="T42" s="242">
        <f>J42/S42*100</f>
        <v>101.94315572793329</v>
      </c>
      <c r="U42" s="221"/>
      <c r="V42" s="221"/>
      <c r="W42" s="221"/>
    </row>
    <row r="43" spans="1:16" ht="24" customHeight="1">
      <c r="A43" s="128" t="s">
        <v>69</v>
      </c>
      <c r="B43" s="134"/>
      <c r="C43" s="100"/>
      <c r="D43" s="100"/>
      <c r="E43" s="100"/>
      <c r="F43" s="166"/>
      <c r="G43" s="166"/>
      <c r="H43" s="166"/>
      <c r="I43" s="166"/>
      <c r="J43" s="166"/>
      <c r="K43" s="196"/>
      <c r="L43" s="196"/>
      <c r="M43" s="200"/>
      <c r="N43" s="197"/>
      <c r="O43" s="200"/>
      <c r="P43" s="197"/>
    </row>
    <row r="44" spans="1:16" ht="24" customHeight="1">
      <c r="A44" s="188" t="s">
        <v>97</v>
      </c>
      <c r="B44" s="141" t="s">
        <v>56</v>
      </c>
      <c r="C44" s="100"/>
      <c r="D44" s="100"/>
      <c r="E44" s="102"/>
      <c r="F44" s="146">
        <v>125930</v>
      </c>
      <c r="G44" s="147"/>
      <c r="H44" s="146">
        <v>136634.05</v>
      </c>
      <c r="I44" s="102"/>
      <c r="J44" s="102">
        <v>1311546.05</v>
      </c>
      <c r="K44" s="196"/>
      <c r="L44" s="196">
        <f t="shared" si="0"/>
        <v>108.5</v>
      </c>
      <c r="M44" s="196"/>
      <c r="N44" s="196"/>
      <c r="O44" s="196"/>
      <c r="P44" s="196">
        <v>108.35525147201824</v>
      </c>
    </row>
    <row r="45" spans="1:16" ht="24" customHeight="1">
      <c r="A45" s="189" t="s">
        <v>67</v>
      </c>
      <c r="B45" s="141" t="s">
        <v>12</v>
      </c>
      <c r="C45" s="100"/>
      <c r="D45" s="100"/>
      <c r="E45" s="102">
        <v>92420</v>
      </c>
      <c r="F45" s="146">
        <v>92653</v>
      </c>
      <c r="G45" s="102">
        <v>95100.18</v>
      </c>
      <c r="H45" s="146">
        <v>95339.93699999999</v>
      </c>
      <c r="I45" s="102">
        <v>699521.1799999999</v>
      </c>
      <c r="J45" s="102">
        <v>848944.937</v>
      </c>
      <c r="K45" s="196">
        <f>G45/E45*100</f>
        <v>102.89999999999999</v>
      </c>
      <c r="L45" s="196">
        <f t="shared" si="0"/>
        <v>102.89999999999999</v>
      </c>
      <c r="M45" s="196"/>
      <c r="N45" s="196"/>
      <c r="O45" s="196">
        <v>132.07359268944293</v>
      </c>
      <c r="P45" s="196">
        <v>101.18509097713712</v>
      </c>
    </row>
    <row r="46" spans="1:16" ht="24" customHeight="1">
      <c r="A46" s="188" t="s">
        <v>100</v>
      </c>
      <c r="B46" s="141" t="s">
        <v>56</v>
      </c>
      <c r="C46" s="100"/>
      <c r="D46" s="100"/>
      <c r="E46" s="102"/>
      <c r="F46" s="146">
        <v>77865</v>
      </c>
      <c r="G46" s="148"/>
      <c r="H46" s="146">
        <v>89140</v>
      </c>
      <c r="I46" s="149"/>
      <c r="J46" s="102">
        <v>771261</v>
      </c>
      <c r="K46" s="196"/>
      <c r="L46" s="196">
        <f t="shared" si="0"/>
        <v>114.4801900725615</v>
      </c>
      <c r="M46" s="196"/>
      <c r="N46" s="196"/>
      <c r="O46" s="196"/>
      <c r="P46" s="196">
        <v>100.19434502737849</v>
      </c>
    </row>
    <row r="47" spans="1:16" ht="24" customHeight="1">
      <c r="A47" s="188" t="s">
        <v>98</v>
      </c>
      <c r="B47" s="141" t="s">
        <v>12</v>
      </c>
      <c r="C47" s="100"/>
      <c r="D47" s="100"/>
      <c r="E47" s="115">
        <v>110389</v>
      </c>
      <c r="F47" s="146">
        <v>76799</v>
      </c>
      <c r="G47" s="102">
        <v>108512.38699999999</v>
      </c>
      <c r="H47" s="146">
        <v>75493.41699999999</v>
      </c>
      <c r="I47" s="102">
        <v>1154568.387</v>
      </c>
      <c r="J47" s="102">
        <v>745801.417</v>
      </c>
      <c r="K47" s="196">
        <f>G47/E47*100</f>
        <v>98.29999999999998</v>
      </c>
      <c r="L47" s="196">
        <f t="shared" si="0"/>
        <v>98.29999999999998</v>
      </c>
      <c r="M47" s="196"/>
      <c r="N47" s="196"/>
      <c r="O47" s="196">
        <v>65.68310289193337</v>
      </c>
      <c r="P47" s="196">
        <v>97.1704175401521</v>
      </c>
    </row>
    <row r="48" spans="1:16" ht="24" customHeight="1">
      <c r="A48" s="189" t="s">
        <v>111</v>
      </c>
      <c r="B48" s="141" t="s">
        <v>56</v>
      </c>
      <c r="C48" s="100"/>
      <c r="D48" s="100"/>
      <c r="E48" s="102"/>
      <c r="F48" s="146">
        <v>86804</v>
      </c>
      <c r="G48" s="148"/>
      <c r="H48" s="146">
        <v>85675.54800000001</v>
      </c>
      <c r="I48" s="149"/>
      <c r="J48" s="102">
        <v>588500.548</v>
      </c>
      <c r="K48" s="196"/>
      <c r="L48" s="196">
        <f t="shared" si="0"/>
        <v>98.70000000000002</v>
      </c>
      <c r="M48" s="196"/>
      <c r="N48" s="196"/>
      <c r="O48" s="196"/>
      <c r="P48" s="196">
        <v>99.36288744736387</v>
      </c>
    </row>
    <row r="49" spans="1:16" ht="24" customHeight="1">
      <c r="A49" s="189" t="s">
        <v>66</v>
      </c>
      <c r="B49" s="141" t="s">
        <v>56</v>
      </c>
      <c r="C49" s="100"/>
      <c r="D49" s="100"/>
      <c r="E49" s="150"/>
      <c r="F49" s="102">
        <v>69031</v>
      </c>
      <c r="G49" s="147"/>
      <c r="H49" s="146">
        <v>66614.915</v>
      </c>
      <c r="I49" s="102"/>
      <c r="J49" s="102">
        <v>665285.915</v>
      </c>
      <c r="K49" s="196"/>
      <c r="L49" s="196">
        <f t="shared" si="0"/>
        <v>96.49999999999999</v>
      </c>
      <c r="M49" s="196"/>
      <c r="N49" s="196"/>
      <c r="O49" s="196"/>
      <c r="P49" s="196">
        <v>99.88888046412603</v>
      </c>
    </row>
    <row r="50" spans="1:16" ht="24" customHeight="1">
      <c r="A50" s="190" t="s">
        <v>88</v>
      </c>
      <c r="B50" s="141" t="s">
        <v>56</v>
      </c>
      <c r="C50" s="100"/>
      <c r="D50" s="100"/>
      <c r="E50" s="102"/>
      <c r="F50" s="146">
        <v>62047</v>
      </c>
      <c r="G50" s="147"/>
      <c r="H50" s="146">
        <v>64901.16199999999</v>
      </c>
      <c r="I50" s="149"/>
      <c r="J50" s="102">
        <v>612924.162</v>
      </c>
      <c r="K50" s="196"/>
      <c r="L50" s="196">
        <f t="shared" si="0"/>
        <v>104.59999999999998</v>
      </c>
      <c r="M50" s="196"/>
      <c r="N50" s="196"/>
      <c r="O50" s="196"/>
      <c r="P50" s="196">
        <v>108.32474616530669</v>
      </c>
    </row>
    <row r="51" spans="1:16" ht="24" customHeight="1">
      <c r="A51" s="188" t="s">
        <v>99</v>
      </c>
      <c r="B51" s="141" t="s">
        <v>12</v>
      </c>
      <c r="C51" s="100"/>
      <c r="D51" s="100"/>
      <c r="E51" s="102">
        <v>18442</v>
      </c>
      <c r="F51" s="146">
        <v>63063</v>
      </c>
      <c r="G51" s="102">
        <v>17980.95</v>
      </c>
      <c r="H51" s="146">
        <v>61486.425</v>
      </c>
      <c r="I51" s="102">
        <v>454373.95</v>
      </c>
      <c r="J51" s="102">
        <v>548144.425</v>
      </c>
      <c r="K51" s="196">
        <f>G51/E51*100</f>
        <v>97.50000000000001</v>
      </c>
      <c r="L51" s="196">
        <f t="shared" si="0"/>
        <v>97.50000000000001</v>
      </c>
      <c r="M51" s="196"/>
      <c r="N51" s="196"/>
      <c r="O51" s="196">
        <v>186.20509552573992</v>
      </c>
      <c r="P51" s="196">
        <v>96.93967537302215</v>
      </c>
    </row>
    <row r="52" spans="1:16" ht="24" customHeight="1">
      <c r="A52" s="189" t="s">
        <v>83</v>
      </c>
      <c r="B52" s="141" t="s">
        <v>12</v>
      </c>
      <c r="C52" s="100"/>
      <c r="D52" s="100"/>
      <c r="E52" s="102">
        <v>241913</v>
      </c>
      <c r="F52" s="146">
        <v>47120</v>
      </c>
      <c r="G52" s="102">
        <v>135027</v>
      </c>
      <c r="H52" s="146">
        <v>26300.662800262904</v>
      </c>
      <c r="I52" s="102">
        <v>1415827</v>
      </c>
      <c r="J52" s="102">
        <v>280591.6628002629</v>
      </c>
      <c r="K52" s="196">
        <f>G52/E52*100</f>
        <v>55.81634719919971</v>
      </c>
      <c r="L52" s="196">
        <f t="shared" si="0"/>
        <v>55.81634719919971</v>
      </c>
      <c r="M52" s="196"/>
      <c r="N52" s="196"/>
      <c r="O52" s="196">
        <v>95.57938581390796</v>
      </c>
      <c r="P52" s="196">
        <v>82.0249188935553</v>
      </c>
    </row>
    <row r="53" spans="1:16" ht="24" customHeight="1">
      <c r="A53" s="189" t="s">
        <v>74</v>
      </c>
      <c r="B53" s="141" t="s">
        <v>56</v>
      </c>
      <c r="C53" s="100"/>
      <c r="D53" s="100"/>
      <c r="E53" s="102"/>
      <c r="F53" s="146">
        <v>38534</v>
      </c>
      <c r="G53" s="147"/>
      <c r="H53" s="146">
        <v>41809.39</v>
      </c>
      <c r="I53" s="102"/>
      <c r="J53" s="102">
        <v>402614.39</v>
      </c>
      <c r="K53" s="196"/>
      <c r="L53" s="196">
        <f t="shared" si="0"/>
        <v>108.5</v>
      </c>
      <c r="M53" s="196"/>
      <c r="N53" s="196"/>
      <c r="O53" s="196"/>
      <c r="P53" s="196">
        <v>100.0073003216712</v>
      </c>
    </row>
    <row r="54" spans="1:16" ht="24" customHeight="1">
      <c r="A54" s="188" t="s">
        <v>93</v>
      </c>
      <c r="B54" s="141" t="s">
        <v>12</v>
      </c>
      <c r="C54" s="100"/>
      <c r="D54" s="100"/>
      <c r="E54" s="102">
        <v>16960</v>
      </c>
      <c r="F54" s="146">
        <v>30247</v>
      </c>
      <c r="G54" s="102">
        <v>17316.16</v>
      </c>
      <c r="H54" s="146">
        <v>30882.186999999998</v>
      </c>
      <c r="I54" s="102">
        <v>180432.16</v>
      </c>
      <c r="J54" s="102">
        <v>321084.187</v>
      </c>
      <c r="K54" s="196">
        <f>G54/E54*100</f>
        <v>102.1</v>
      </c>
      <c r="L54" s="196">
        <f t="shared" si="0"/>
        <v>102.1</v>
      </c>
      <c r="M54" s="196"/>
      <c r="N54" s="196"/>
      <c r="O54" s="196">
        <v>93.8182309784163</v>
      </c>
      <c r="P54" s="196">
        <v>86.5306758402863</v>
      </c>
    </row>
    <row r="55" spans="1:16" ht="24" customHeight="1">
      <c r="A55" s="191" t="s">
        <v>108</v>
      </c>
      <c r="B55" s="141" t="s">
        <v>56</v>
      </c>
      <c r="C55" s="100"/>
      <c r="D55" s="100"/>
      <c r="E55" s="102"/>
      <c r="F55" s="146">
        <v>41792</v>
      </c>
      <c r="G55" s="147"/>
      <c r="H55" s="146">
        <v>44090.56</v>
      </c>
      <c r="I55" s="149"/>
      <c r="J55" s="102">
        <v>366845.56</v>
      </c>
      <c r="K55" s="196"/>
      <c r="L55" s="196">
        <f t="shared" si="0"/>
        <v>105.5</v>
      </c>
      <c r="M55" s="196"/>
      <c r="N55" s="196"/>
      <c r="O55" s="196"/>
      <c r="P55" s="196">
        <v>124.78758810243013</v>
      </c>
    </row>
    <row r="56" spans="1:16" ht="24" customHeight="1">
      <c r="A56" s="188" t="s">
        <v>102</v>
      </c>
      <c r="B56" s="141" t="s">
        <v>56</v>
      </c>
      <c r="C56" s="100"/>
      <c r="D56" s="100"/>
      <c r="E56" s="102"/>
      <c r="F56" s="146">
        <v>34742</v>
      </c>
      <c r="G56" s="147"/>
      <c r="H56" s="146">
        <v>36791.778000000006</v>
      </c>
      <c r="I56" s="102"/>
      <c r="J56" s="102">
        <v>329943.778</v>
      </c>
      <c r="K56" s="196"/>
      <c r="L56" s="196">
        <f t="shared" si="0"/>
        <v>105.90000000000002</v>
      </c>
      <c r="M56" s="196"/>
      <c r="N56" s="196"/>
      <c r="O56" s="196"/>
      <c r="P56" s="196">
        <v>148.86741233373638</v>
      </c>
    </row>
    <row r="57" spans="1:16" ht="24" customHeight="1">
      <c r="A57" s="189" t="s">
        <v>72</v>
      </c>
      <c r="B57" s="141" t="s">
        <v>56</v>
      </c>
      <c r="C57" s="100"/>
      <c r="D57" s="100"/>
      <c r="E57" s="102"/>
      <c r="F57" s="146">
        <v>7478</v>
      </c>
      <c r="G57" s="147"/>
      <c r="H57" s="146">
        <v>7916</v>
      </c>
      <c r="I57" s="102"/>
      <c r="J57" s="102">
        <v>65181</v>
      </c>
      <c r="K57" s="196"/>
      <c r="L57" s="196">
        <f t="shared" si="0"/>
        <v>105.85718106445574</v>
      </c>
      <c r="M57" s="196"/>
      <c r="N57" s="196"/>
      <c r="O57" s="196"/>
      <c r="P57" s="196">
        <v>87.50419525030541</v>
      </c>
    </row>
    <row r="58" spans="1:16" ht="24" customHeight="1">
      <c r="A58" s="190" t="s">
        <v>101</v>
      </c>
      <c r="B58" s="141" t="s">
        <v>12</v>
      </c>
      <c r="C58" s="100"/>
      <c r="D58" s="100"/>
      <c r="E58" s="102">
        <v>21547</v>
      </c>
      <c r="F58" s="146">
        <v>36115</v>
      </c>
      <c r="G58" s="102">
        <v>21417.718000000004</v>
      </c>
      <c r="H58" s="146">
        <v>35898.31000000001</v>
      </c>
      <c r="I58" s="102">
        <v>240563.718</v>
      </c>
      <c r="J58" s="102">
        <v>379865.31</v>
      </c>
      <c r="K58" s="196">
        <f>G58/E58*100</f>
        <v>99.40000000000002</v>
      </c>
      <c r="L58" s="196">
        <f t="shared" si="0"/>
        <v>99.40000000000003</v>
      </c>
      <c r="M58" s="196"/>
      <c r="N58" s="196"/>
      <c r="O58" s="196">
        <v>70.80234689552871</v>
      </c>
      <c r="P58" s="196">
        <v>91.43906554654214</v>
      </c>
    </row>
    <row r="59" spans="1:16" ht="24" customHeight="1">
      <c r="A59" s="189" t="s">
        <v>112</v>
      </c>
      <c r="B59" s="141" t="s">
        <v>53</v>
      </c>
      <c r="C59" s="100"/>
      <c r="D59" s="100"/>
      <c r="E59" s="102">
        <v>1088</v>
      </c>
      <c r="F59" s="146">
        <v>11478</v>
      </c>
      <c r="G59" s="102">
        <v>1039.04</v>
      </c>
      <c r="H59" s="146">
        <v>10961.489999999998</v>
      </c>
      <c r="I59" s="102">
        <v>4837.04</v>
      </c>
      <c r="J59" s="102">
        <v>97887.48999999999</v>
      </c>
      <c r="K59" s="196">
        <f>G59/E59*100</f>
        <v>95.5</v>
      </c>
      <c r="L59" s="196">
        <f t="shared" si="0"/>
        <v>95.49999999999999</v>
      </c>
      <c r="M59" s="196"/>
      <c r="N59" s="196"/>
      <c r="O59" s="196">
        <v>69.94996384671005</v>
      </c>
      <c r="P59" s="196">
        <v>38.90754402003259</v>
      </c>
    </row>
    <row r="60" spans="1:16" ht="24" customHeight="1">
      <c r="A60" s="189" t="s">
        <v>65</v>
      </c>
      <c r="B60" s="141" t="s">
        <v>56</v>
      </c>
      <c r="C60" s="100"/>
      <c r="D60" s="100"/>
      <c r="E60" s="102"/>
      <c r="F60" s="146">
        <v>22010</v>
      </c>
      <c r="G60" s="147"/>
      <c r="H60" s="146">
        <v>21855.93</v>
      </c>
      <c r="I60" s="102"/>
      <c r="J60" s="102">
        <v>217101.93</v>
      </c>
      <c r="K60" s="196"/>
      <c r="L60" s="196">
        <f t="shared" si="0"/>
        <v>99.3</v>
      </c>
      <c r="M60" s="196"/>
      <c r="N60" s="196"/>
      <c r="O60" s="196"/>
      <c r="P60" s="196">
        <v>116.45537347458763</v>
      </c>
    </row>
    <row r="61" spans="1:16" ht="24" customHeight="1">
      <c r="A61" s="189" t="s">
        <v>77</v>
      </c>
      <c r="B61" s="141" t="s">
        <v>56</v>
      </c>
      <c r="C61" s="100"/>
      <c r="D61" s="100"/>
      <c r="E61" s="102"/>
      <c r="F61" s="146">
        <v>17658</v>
      </c>
      <c r="G61" s="147"/>
      <c r="H61" s="146">
        <v>17516.736</v>
      </c>
      <c r="I61" s="102"/>
      <c r="J61" s="102">
        <v>169168.736</v>
      </c>
      <c r="K61" s="196"/>
      <c r="L61" s="196">
        <f t="shared" si="0"/>
        <v>99.2</v>
      </c>
      <c r="M61" s="196"/>
      <c r="N61" s="196"/>
      <c r="O61" s="196"/>
      <c r="P61" s="196">
        <v>97.46820232422809</v>
      </c>
    </row>
    <row r="62" spans="1:16" ht="24" customHeight="1">
      <c r="A62" s="189" t="s">
        <v>103</v>
      </c>
      <c r="B62" s="141" t="s">
        <v>56</v>
      </c>
      <c r="C62" s="100"/>
      <c r="D62" s="100"/>
      <c r="E62" s="102"/>
      <c r="F62" s="146">
        <v>47466</v>
      </c>
      <c r="G62" s="147"/>
      <c r="H62" s="146">
        <v>16805</v>
      </c>
      <c r="I62" s="102"/>
      <c r="J62" s="102">
        <v>184911</v>
      </c>
      <c r="K62" s="196"/>
      <c r="L62" s="196">
        <f t="shared" si="0"/>
        <v>35.40428938608689</v>
      </c>
      <c r="M62" s="196"/>
      <c r="N62" s="196"/>
      <c r="O62" s="196"/>
      <c r="P62" s="196">
        <v>110.95370103686636</v>
      </c>
    </row>
    <row r="63" spans="1:16" ht="24" customHeight="1">
      <c r="A63" s="188" t="s">
        <v>104</v>
      </c>
      <c r="B63" s="141" t="s">
        <v>56</v>
      </c>
      <c r="C63" s="100"/>
      <c r="D63" s="100"/>
      <c r="E63" s="102"/>
      <c r="F63" s="146">
        <v>16532</v>
      </c>
      <c r="G63" s="148"/>
      <c r="H63" s="146">
        <v>16779.98</v>
      </c>
      <c r="I63" s="149"/>
      <c r="J63" s="102">
        <v>159635.98</v>
      </c>
      <c r="K63" s="196"/>
      <c r="L63" s="196">
        <f t="shared" si="0"/>
        <v>101.49999999999999</v>
      </c>
      <c r="M63" s="196"/>
      <c r="N63" s="196"/>
      <c r="O63" s="196"/>
      <c r="P63" s="196">
        <v>102.36487803626851</v>
      </c>
    </row>
    <row r="64" spans="1:16" ht="24" customHeight="1">
      <c r="A64" s="188" t="s">
        <v>105</v>
      </c>
      <c r="B64" s="141" t="s">
        <v>12</v>
      </c>
      <c r="C64" s="100"/>
      <c r="D64" s="100"/>
      <c r="E64" s="102">
        <v>15655</v>
      </c>
      <c r="F64" s="146">
        <v>9615</v>
      </c>
      <c r="G64" s="102">
        <v>14950.525</v>
      </c>
      <c r="H64" s="146">
        <v>9182.324999999999</v>
      </c>
      <c r="I64" s="102">
        <v>467791.525</v>
      </c>
      <c r="J64" s="102">
        <v>88986.325</v>
      </c>
      <c r="K64" s="196">
        <f>G64/E64*100</f>
        <v>95.5</v>
      </c>
      <c r="L64" s="196">
        <f t="shared" si="0"/>
        <v>95.49999999999999</v>
      </c>
      <c r="M64" s="196"/>
      <c r="N64" s="196"/>
      <c r="O64" s="196">
        <v>73.32511846186884</v>
      </c>
      <c r="P64" s="196">
        <v>88.86635542018276</v>
      </c>
    </row>
    <row r="65" spans="1:16" ht="24" customHeight="1">
      <c r="A65" s="189" t="s">
        <v>73</v>
      </c>
      <c r="B65" s="141" t="s">
        <v>12</v>
      </c>
      <c r="C65" s="100"/>
      <c r="D65" s="100"/>
      <c r="E65" s="102">
        <v>9604</v>
      </c>
      <c r="F65" s="146">
        <v>3740</v>
      </c>
      <c r="G65" s="102">
        <v>15172</v>
      </c>
      <c r="H65" s="146">
        <v>5908.296543107039</v>
      </c>
      <c r="I65" s="102">
        <v>133216</v>
      </c>
      <c r="J65" s="102">
        <v>55020.29654310704</v>
      </c>
      <c r="K65" s="196">
        <f>G65/E65*100</f>
        <v>157.97584339858392</v>
      </c>
      <c r="L65" s="196">
        <f t="shared" si="0"/>
        <v>157.97584339858392</v>
      </c>
      <c r="M65" s="196"/>
      <c r="N65" s="196"/>
      <c r="O65" s="196">
        <v>95.67503124147144</v>
      </c>
      <c r="P65" s="196">
        <v>77.62566704257543</v>
      </c>
    </row>
    <row r="66" spans="1:16" ht="24" customHeight="1">
      <c r="A66" s="192" t="s">
        <v>75</v>
      </c>
      <c r="B66" s="142" t="s">
        <v>56</v>
      </c>
      <c r="C66" s="143"/>
      <c r="D66" s="143"/>
      <c r="E66" s="116"/>
      <c r="F66" s="151">
        <v>7433</v>
      </c>
      <c r="G66" s="152"/>
      <c r="H66" s="151">
        <v>7544.495</v>
      </c>
      <c r="I66" s="102"/>
      <c r="J66" s="102">
        <v>82031.495</v>
      </c>
      <c r="K66" s="196"/>
      <c r="L66" s="196">
        <f t="shared" si="0"/>
        <v>101.49999999999999</v>
      </c>
      <c r="M66" s="196"/>
      <c r="N66" s="196"/>
      <c r="O66" s="196"/>
      <c r="P66" s="196">
        <v>126.63676150485512</v>
      </c>
    </row>
    <row r="67" spans="1:16" ht="24" customHeight="1">
      <c r="A67" s="193" t="s">
        <v>76</v>
      </c>
      <c r="B67" s="144" t="s">
        <v>12</v>
      </c>
      <c r="C67" s="145"/>
      <c r="D67" s="145"/>
      <c r="E67" s="153">
        <v>18553</v>
      </c>
      <c r="F67" s="154">
        <v>5577</v>
      </c>
      <c r="G67" s="153">
        <v>18460.235</v>
      </c>
      <c r="H67" s="154">
        <v>5549.115</v>
      </c>
      <c r="I67" s="153">
        <v>177306.235</v>
      </c>
      <c r="J67" s="153">
        <v>43842.115</v>
      </c>
      <c r="K67" s="199">
        <f>G67/E67*100</f>
        <v>99.5</v>
      </c>
      <c r="L67" s="199">
        <f t="shared" si="0"/>
        <v>99.5</v>
      </c>
      <c r="M67" s="199"/>
      <c r="N67" s="199"/>
      <c r="O67" s="199">
        <v>103.78375048290232</v>
      </c>
      <c r="P67" s="199">
        <v>89.90303695197474</v>
      </c>
    </row>
    <row r="68" spans="1:16" ht="16.5">
      <c r="A68" s="71" t="s">
        <v>136</v>
      </c>
      <c r="B68" s="71"/>
      <c r="C68" s="71"/>
      <c r="E68" s="103"/>
      <c r="F68" s="103"/>
      <c r="G68" s="103"/>
      <c r="H68" s="103"/>
      <c r="I68" s="103"/>
      <c r="J68" s="103"/>
      <c r="K68" s="103"/>
      <c r="L68" s="103"/>
      <c r="M68" s="104"/>
      <c r="N68" s="105"/>
      <c r="O68" s="58"/>
      <c r="P68" s="58"/>
    </row>
    <row r="69" spans="1:13" ht="16.5">
      <c r="A69" s="62" t="s">
        <v>135</v>
      </c>
      <c r="B69" s="61"/>
      <c r="E69" s="62"/>
      <c r="F69" s="62"/>
      <c r="G69" s="62"/>
      <c r="H69" s="62"/>
      <c r="I69" s="62"/>
      <c r="J69" s="62"/>
      <c r="K69" s="62"/>
      <c r="L69" s="62"/>
      <c r="M69" s="60"/>
    </row>
  </sheetData>
  <sheetProtection/>
  <mergeCells count="24">
    <mergeCell ref="K7:L7"/>
    <mergeCell ref="M7:N7"/>
    <mergeCell ref="O7:P7"/>
    <mergeCell ref="B4:B6"/>
    <mergeCell ref="C4:D6"/>
    <mergeCell ref="E5:E6"/>
    <mergeCell ref="F5:F6"/>
    <mergeCell ref="G5:G6"/>
    <mergeCell ref="G4:H4"/>
    <mergeCell ref="O5:P5"/>
    <mergeCell ref="C7:D7"/>
    <mergeCell ref="E7:F7"/>
    <mergeCell ref="G7:H7"/>
    <mergeCell ref="I7:J7"/>
    <mergeCell ref="I5:I6"/>
    <mergeCell ref="J5:J6"/>
    <mergeCell ref="K4:P4"/>
    <mergeCell ref="I4:J4"/>
    <mergeCell ref="K5:L5"/>
    <mergeCell ref="M5:N5"/>
    <mergeCell ref="A2:N2"/>
    <mergeCell ref="E4:F4"/>
    <mergeCell ref="H5:H6"/>
    <mergeCell ref="A4:A6"/>
  </mergeCells>
  <printOptions/>
  <pageMargins left="0.1968503937007874" right="0.1968503937007874" top="0.31496062992125984" bottom="0.35433070866141736" header="0.15748031496062992" footer="0.15748031496062992"/>
  <pageSetup firstPageNumber="4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C69"/>
  <sheetViews>
    <sheetView zoomScalePageLayoutView="0" workbookViewId="0" topLeftCell="A4">
      <pane xSplit="2" ySplit="4" topLeftCell="C8" activePane="bottomRight" state="frozen"/>
      <selection pane="topLeft" activeCell="A4" sqref="A4"/>
      <selection pane="topRight" activeCell="C4" sqref="C4"/>
      <selection pane="bottomLeft" activeCell="A8" sqref="A8"/>
      <selection pane="bottomRight" activeCell="C8" sqref="C8"/>
    </sheetView>
  </sheetViews>
  <sheetFormatPr defaultColWidth="8.72265625" defaultRowHeight="16.5"/>
  <cols>
    <col min="1" max="1" width="34.0859375" style="55" customWidth="1"/>
    <col min="2" max="2" width="6.0859375" style="57" bestFit="1" customWidth="1"/>
    <col min="3" max="4" width="5.90625" style="55" bestFit="1" customWidth="1"/>
    <col min="5" max="5" width="6.90625" style="55" customWidth="1"/>
    <col min="6" max="6" width="8.6328125" style="55" customWidth="1"/>
    <col min="7" max="7" width="6.8125" style="55" customWidth="1"/>
    <col min="8" max="8" width="10.6328125" style="55" bestFit="1" customWidth="1"/>
    <col min="9" max="9" width="7.36328125" style="55" customWidth="1"/>
    <col min="10" max="10" width="11.6328125" style="55" bestFit="1" customWidth="1"/>
    <col min="11" max="11" width="6.453125" style="55" customWidth="1"/>
    <col min="12" max="12" width="6.453125" style="55" bestFit="1" customWidth="1"/>
    <col min="13" max="13" width="4.18359375" style="55" hidden="1" customWidth="1"/>
    <col min="14" max="14" width="5.8125" style="55" hidden="1" customWidth="1"/>
    <col min="15" max="15" width="6.36328125" style="55" customWidth="1"/>
    <col min="16" max="16" width="6.453125" style="55" customWidth="1"/>
    <col min="17" max="17" width="10.18359375" style="55" hidden="1" customWidth="1"/>
    <col min="18" max="18" width="9.18359375" style="55" hidden="1" customWidth="1"/>
    <col min="19" max="19" width="9.18359375" style="221" customWidth="1"/>
    <col min="20" max="20" width="10.18359375" style="221" bestFit="1" customWidth="1"/>
    <col min="21" max="22" width="8.90625" style="221" customWidth="1"/>
    <col min="23" max="23" width="9.18359375" style="221" bestFit="1" customWidth="1"/>
    <col min="24" max="24" width="9.18359375" style="65" bestFit="1" customWidth="1"/>
    <col min="25" max="25" width="8.90625" style="65" customWidth="1"/>
    <col min="26" max="26" width="11.6328125" style="65" bestFit="1" customWidth="1"/>
    <col min="27" max="29" width="8.90625" style="65" customWidth="1"/>
    <col min="30" max="16384" width="8.90625" style="55" customWidth="1"/>
  </cols>
  <sheetData>
    <row r="1" spans="1:6" ht="16.5">
      <c r="A1" s="54" t="s">
        <v>7</v>
      </c>
      <c r="B1" s="59"/>
      <c r="C1" s="54"/>
      <c r="D1" s="54"/>
      <c r="E1" s="54"/>
      <c r="F1" s="54"/>
    </row>
    <row r="2" spans="1:15" ht="18.75">
      <c r="A2" s="290" t="s">
        <v>159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56"/>
    </row>
    <row r="3" ht="16.5">
      <c r="J3" s="90"/>
    </row>
    <row r="4" spans="1:29" s="68" customFormat="1" ht="30" customHeight="1">
      <c r="A4" s="293" t="s">
        <v>13</v>
      </c>
      <c r="B4" s="293" t="s">
        <v>33</v>
      </c>
      <c r="C4" s="298" t="s">
        <v>109</v>
      </c>
      <c r="D4" s="299"/>
      <c r="E4" s="287" t="s">
        <v>160</v>
      </c>
      <c r="F4" s="287"/>
      <c r="G4" s="287" t="s">
        <v>161</v>
      </c>
      <c r="H4" s="287"/>
      <c r="I4" s="287" t="s">
        <v>148</v>
      </c>
      <c r="J4" s="287"/>
      <c r="K4" s="284" t="s">
        <v>9</v>
      </c>
      <c r="L4" s="285"/>
      <c r="M4" s="285"/>
      <c r="N4" s="285"/>
      <c r="O4" s="285"/>
      <c r="P4" s="286"/>
      <c r="S4" s="222"/>
      <c r="T4" s="222"/>
      <c r="U4" s="222"/>
      <c r="V4" s="222"/>
      <c r="W4" s="222"/>
      <c r="X4" s="211"/>
      <c r="Y4" s="211"/>
      <c r="Z4" s="211"/>
      <c r="AA4" s="211"/>
      <c r="AB4" s="211"/>
      <c r="AC4" s="211"/>
    </row>
    <row r="5" spans="1:29" s="68" customFormat="1" ht="36" customHeight="1">
      <c r="A5" s="294"/>
      <c r="B5" s="294"/>
      <c r="C5" s="300"/>
      <c r="D5" s="301"/>
      <c r="E5" s="291" t="s">
        <v>54</v>
      </c>
      <c r="F5" s="291" t="s">
        <v>60</v>
      </c>
      <c r="G5" s="291" t="s">
        <v>54</v>
      </c>
      <c r="H5" s="291" t="s">
        <v>60</v>
      </c>
      <c r="I5" s="291" t="s">
        <v>54</v>
      </c>
      <c r="J5" s="291" t="s">
        <v>60</v>
      </c>
      <c r="K5" s="288" t="s">
        <v>162</v>
      </c>
      <c r="L5" s="289"/>
      <c r="M5" s="288" t="s">
        <v>87</v>
      </c>
      <c r="N5" s="289"/>
      <c r="O5" s="288" t="s">
        <v>163</v>
      </c>
      <c r="P5" s="289"/>
      <c r="S5" s="222"/>
      <c r="T5" s="222"/>
      <c r="U5" s="222"/>
      <c r="V5" s="222"/>
      <c r="W5" s="223"/>
      <c r="X5" s="212"/>
      <c r="Y5" s="212"/>
      <c r="Z5" s="211"/>
      <c r="AA5" s="211"/>
      <c r="AB5" s="211"/>
      <c r="AC5" s="211"/>
    </row>
    <row r="6" spans="1:29" s="58" customFormat="1" ht="16.5">
      <c r="A6" s="295"/>
      <c r="B6" s="295"/>
      <c r="C6" s="302"/>
      <c r="D6" s="303"/>
      <c r="E6" s="292"/>
      <c r="F6" s="292"/>
      <c r="G6" s="292"/>
      <c r="H6" s="292"/>
      <c r="I6" s="292"/>
      <c r="J6" s="292"/>
      <c r="K6" s="182" t="s">
        <v>54</v>
      </c>
      <c r="L6" s="182" t="s">
        <v>60</v>
      </c>
      <c r="M6" s="182" t="s">
        <v>54</v>
      </c>
      <c r="N6" s="182" t="s">
        <v>60</v>
      </c>
      <c r="O6" s="182" t="s">
        <v>54</v>
      </c>
      <c r="P6" s="182" t="s">
        <v>60</v>
      </c>
      <c r="S6" s="224"/>
      <c r="T6" s="224"/>
      <c r="U6" s="224"/>
      <c r="V6" s="224"/>
      <c r="W6" s="225"/>
      <c r="X6" s="213"/>
      <c r="Y6" s="213"/>
      <c r="Z6" s="213"/>
      <c r="AA6" s="213"/>
      <c r="AB6" s="213"/>
      <c r="AC6" s="213"/>
    </row>
    <row r="7" spans="1:29" s="58" customFormat="1" ht="16.5">
      <c r="A7" s="183" t="s">
        <v>10</v>
      </c>
      <c r="B7" s="183" t="s">
        <v>11</v>
      </c>
      <c r="C7" s="296">
        <v>1</v>
      </c>
      <c r="D7" s="297"/>
      <c r="E7" s="296">
        <v>2</v>
      </c>
      <c r="F7" s="297"/>
      <c r="G7" s="296">
        <v>3</v>
      </c>
      <c r="H7" s="297"/>
      <c r="I7" s="296">
        <v>4</v>
      </c>
      <c r="J7" s="297"/>
      <c r="K7" s="296">
        <v>4</v>
      </c>
      <c r="L7" s="297"/>
      <c r="M7" s="296">
        <v>8</v>
      </c>
      <c r="N7" s="297"/>
      <c r="O7" s="296">
        <v>5</v>
      </c>
      <c r="P7" s="297"/>
      <c r="S7" s="225" t="s">
        <v>164</v>
      </c>
      <c r="T7" s="225"/>
      <c r="U7" s="225"/>
      <c r="V7" s="225"/>
      <c r="W7" s="225"/>
      <c r="X7" s="213"/>
      <c r="Y7" s="213"/>
      <c r="Z7" s="213"/>
      <c r="AA7" s="213"/>
      <c r="AB7" s="213"/>
      <c r="AC7" s="213"/>
    </row>
    <row r="8" spans="1:16" ht="21" customHeight="1">
      <c r="A8" s="124" t="s">
        <v>61</v>
      </c>
      <c r="B8" s="125"/>
      <c r="C8" s="126"/>
      <c r="D8" s="127"/>
      <c r="E8" s="64"/>
      <c r="F8" s="95"/>
      <c r="G8" s="95"/>
      <c r="H8" s="95">
        <f>H9+H38</f>
        <v>2541.9049999999997</v>
      </c>
      <c r="I8" s="91"/>
      <c r="J8" s="95">
        <f>J9+J38</f>
        <v>23315.801</v>
      </c>
      <c r="K8" s="63"/>
      <c r="L8" s="63"/>
      <c r="M8" s="63"/>
      <c r="N8" s="63"/>
      <c r="O8" s="63"/>
      <c r="P8" s="63"/>
    </row>
    <row r="9" spans="1:26" ht="21" customHeight="1">
      <c r="A9" s="128" t="s">
        <v>84</v>
      </c>
      <c r="B9" s="129" t="s">
        <v>71</v>
      </c>
      <c r="C9" s="96">
        <v>15800</v>
      </c>
      <c r="D9" s="96">
        <v>16200</v>
      </c>
      <c r="E9" s="96"/>
      <c r="F9" s="106">
        <f>1280413/1000</f>
        <v>1280.413</v>
      </c>
      <c r="G9" s="97"/>
      <c r="H9" s="97">
        <f>1366725/1000</f>
        <v>1366.725</v>
      </c>
      <c r="I9" s="97"/>
      <c r="J9" s="97">
        <f>12591759/1000</f>
        <v>12591.759</v>
      </c>
      <c r="K9" s="195"/>
      <c r="L9" s="195">
        <f>H9/F9*100</f>
        <v>106.74094999035466</v>
      </c>
      <c r="M9" s="195"/>
      <c r="N9" s="195"/>
      <c r="O9" s="195"/>
      <c r="P9" s="195">
        <v>107.56000181092413</v>
      </c>
      <c r="Q9" s="203">
        <f>J9*1000</f>
        <v>12591759</v>
      </c>
      <c r="R9" s="202"/>
      <c r="S9" s="97">
        <f>J9/P9*100</f>
        <v>11706.73</v>
      </c>
      <c r="T9" s="226">
        <f>J9/S9*100</f>
        <v>107.56000181092415</v>
      </c>
      <c r="W9" s="227"/>
      <c r="X9" s="215"/>
      <c r="Z9" s="216"/>
    </row>
    <row r="10" spans="1:23" s="65" customFormat="1" ht="21" customHeight="1">
      <c r="A10" s="130" t="s">
        <v>62</v>
      </c>
      <c r="B10" s="131" t="s">
        <v>71</v>
      </c>
      <c r="C10" s="98"/>
      <c r="D10" s="98"/>
      <c r="E10" s="98"/>
      <c r="F10" s="99">
        <f>224661/1000</f>
        <v>224.661</v>
      </c>
      <c r="G10" s="99"/>
      <c r="H10" s="99">
        <f>232487/1000</f>
        <v>232.487</v>
      </c>
      <c r="I10" s="99"/>
      <c r="J10" s="99">
        <f>2048969/1000</f>
        <v>2048.969</v>
      </c>
      <c r="K10" s="196"/>
      <c r="L10" s="196">
        <f aca="true" t="shared" si="0" ref="L10:L67">H10/F10*100</f>
        <v>103.4834706513369</v>
      </c>
      <c r="M10" s="196"/>
      <c r="N10" s="196"/>
      <c r="O10" s="196"/>
      <c r="P10" s="196">
        <v>106.21482779355983</v>
      </c>
      <c r="S10" s="237">
        <f>S9-S13</f>
        <v>1929.0799999999963</v>
      </c>
      <c r="T10" s="226">
        <f>J10/S10*100</f>
        <v>106.21482779355983</v>
      </c>
      <c r="U10" s="221"/>
      <c r="V10" s="221"/>
      <c r="W10" s="221"/>
    </row>
    <row r="11" spans="1:20" ht="21" customHeight="1" hidden="1">
      <c r="A11" s="132" t="s">
        <v>64</v>
      </c>
      <c r="B11" s="133" t="s">
        <v>71</v>
      </c>
      <c r="C11" s="100"/>
      <c r="D11" s="100"/>
      <c r="E11" s="100"/>
      <c r="F11" s="101"/>
      <c r="G11" s="101"/>
      <c r="H11" s="101"/>
      <c r="I11" s="101"/>
      <c r="J11" s="101"/>
      <c r="K11" s="196"/>
      <c r="L11" s="196" t="e">
        <f t="shared" si="0"/>
        <v>#DIV/0!</v>
      </c>
      <c r="M11" s="196"/>
      <c r="N11" s="196"/>
      <c r="O11" s="196"/>
      <c r="P11" s="196"/>
      <c r="T11" s="226"/>
    </row>
    <row r="12" spans="1:20" ht="21" customHeight="1" hidden="1">
      <c r="A12" s="132" t="s">
        <v>63</v>
      </c>
      <c r="B12" s="133" t="s">
        <v>71</v>
      </c>
      <c r="C12" s="100"/>
      <c r="D12" s="100"/>
      <c r="E12" s="100"/>
      <c r="F12" s="101"/>
      <c r="G12" s="101"/>
      <c r="H12" s="101"/>
      <c r="I12" s="101"/>
      <c r="J12" s="101"/>
      <c r="K12" s="196"/>
      <c r="L12" s="196" t="e">
        <f t="shared" si="0"/>
        <v>#DIV/0!</v>
      </c>
      <c r="M12" s="196"/>
      <c r="N12" s="196"/>
      <c r="O12" s="196"/>
      <c r="P12" s="196"/>
      <c r="T12" s="226"/>
    </row>
    <row r="13" spans="1:20" ht="21" customHeight="1">
      <c r="A13" s="132" t="s">
        <v>55</v>
      </c>
      <c r="B13" s="133" t="s">
        <v>71</v>
      </c>
      <c r="C13" s="100"/>
      <c r="D13" s="100"/>
      <c r="E13" s="100"/>
      <c r="F13" s="194">
        <f>1055752/1000</f>
        <v>1055.752</v>
      </c>
      <c r="G13" s="101"/>
      <c r="H13" s="101">
        <f>1134238/1000</f>
        <v>1134.238</v>
      </c>
      <c r="I13" s="101"/>
      <c r="J13" s="101">
        <f>10542790/1000</f>
        <v>10542.79</v>
      </c>
      <c r="K13" s="196"/>
      <c r="L13" s="196">
        <f t="shared" si="0"/>
        <v>107.4341322583334</v>
      </c>
      <c r="M13" s="196"/>
      <c r="N13" s="196"/>
      <c r="O13" s="196"/>
      <c r="P13" s="196">
        <v>107.82539771826562</v>
      </c>
      <c r="S13" s="236">
        <f>J13/P13*100</f>
        <v>9777.650000000003</v>
      </c>
      <c r="T13" s="226">
        <f>J13/S13*100</f>
        <v>107.8253977182656</v>
      </c>
    </row>
    <row r="14" spans="1:20" ht="21" customHeight="1">
      <c r="A14" s="128" t="s">
        <v>85</v>
      </c>
      <c r="B14" s="134"/>
      <c r="C14" s="100"/>
      <c r="D14" s="100"/>
      <c r="E14" s="100"/>
      <c r="F14" s="166"/>
      <c r="G14" s="166"/>
      <c r="H14" s="166"/>
      <c r="I14" s="166"/>
      <c r="J14" s="166"/>
      <c r="K14" s="196"/>
      <c r="L14" s="196"/>
      <c r="M14" s="196"/>
      <c r="N14" s="196"/>
      <c r="O14" s="196"/>
      <c r="P14" s="196"/>
      <c r="T14" s="238"/>
    </row>
    <row r="15" spans="1:26" ht="24" customHeight="1">
      <c r="A15" s="184" t="s">
        <v>94</v>
      </c>
      <c r="B15" s="79" t="s">
        <v>56</v>
      </c>
      <c r="C15" s="100"/>
      <c r="D15" s="100"/>
      <c r="E15" s="69"/>
      <c r="F15" s="89">
        <v>253906</v>
      </c>
      <c r="G15" s="89"/>
      <c r="H15" s="89">
        <v>272948.95</v>
      </c>
      <c r="I15" s="89"/>
      <c r="J15" s="89">
        <v>2556086.95</v>
      </c>
      <c r="K15" s="196"/>
      <c r="L15" s="196">
        <f t="shared" si="0"/>
        <v>107.5</v>
      </c>
      <c r="M15" s="196"/>
      <c r="N15" s="196"/>
      <c r="O15" s="196"/>
      <c r="P15" s="196">
        <v>119.92953441147382</v>
      </c>
      <c r="Q15" s="201">
        <f>J15/$Q$9*100</f>
        <v>20.299681323316307</v>
      </c>
      <c r="S15" s="228"/>
      <c r="T15" s="217"/>
      <c r="U15" s="217"/>
      <c r="V15" s="228"/>
      <c r="W15" s="226"/>
      <c r="X15" s="214"/>
      <c r="Z15" s="218"/>
    </row>
    <row r="16" spans="1:26" ht="24" customHeight="1">
      <c r="A16" s="184" t="s">
        <v>95</v>
      </c>
      <c r="B16" s="79" t="s">
        <v>56</v>
      </c>
      <c r="C16" s="100"/>
      <c r="D16" s="100"/>
      <c r="E16" s="69"/>
      <c r="F16" s="89">
        <v>140074</v>
      </c>
      <c r="G16" s="89"/>
      <c r="H16" s="89">
        <v>149599.032</v>
      </c>
      <c r="I16" s="89"/>
      <c r="J16" s="89">
        <v>1441488.0320000001</v>
      </c>
      <c r="K16" s="196"/>
      <c r="L16" s="196">
        <f t="shared" si="0"/>
        <v>106.80000000000001</v>
      </c>
      <c r="M16" s="196"/>
      <c r="N16" s="196"/>
      <c r="O16" s="196"/>
      <c r="P16" s="196">
        <v>96.65341280234198</v>
      </c>
      <c r="Q16" s="201">
        <f aca="true" t="shared" si="1" ref="Q16:Q35">J16/$Q$9*100</f>
        <v>11.447868657587874</v>
      </c>
      <c r="R16" s="204">
        <f>100-P16</f>
        <v>3.3465871976580246</v>
      </c>
      <c r="S16" s="229"/>
      <c r="T16" s="217"/>
      <c r="U16" s="217"/>
      <c r="V16" s="228"/>
      <c r="W16" s="226"/>
      <c r="X16" s="214"/>
      <c r="Z16" s="218"/>
    </row>
    <row r="17" spans="1:26" ht="24" customHeight="1">
      <c r="A17" s="184" t="s">
        <v>93</v>
      </c>
      <c r="B17" s="79" t="s">
        <v>56</v>
      </c>
      <c r="C17" s="100"/>
      <c r="D17" s="100"/>
      <c r="E17" s="70">
        <v>37706</v>
      </c>
      <c r="F17" s="89">
        <v>101197</v>
      </c>
      <c r="G17" s="89">
        <v>40156.89</v>
      </c>
      <c r="H17" s="89">
        <v>107774.805</v>
      </c>
      <c r="I17" s="89">
        <v>365290.89</v>
      </c>
      <c r="J17" s="89">
        <v>965500.8049999999</v>
      </c>
      <c r="K17" s="196">
        <f>G17/E17*100</f>
        <v>106.5</v>
      </c>
      <c r="L17" s="196">
        <f t="shared" si="0"/>
        <v>106.5</v>
      </c>
      <c r="M17" s="196"/>
      <c r="N17" s="196"/>
      <c r="O17" s="196">
        <v>114.30771854503581</v>
      </c>
      <c r="P17" s="196">
        <v>104.72104473661948</v>
      </c>
      <c r="Q17" s="201">
        <f t="shared" si="1"/>
        <v>7.667719855502317</v>
      </c>
      <c r="S17" s="228"/>
      <c r="T17" s="228"/>
      <c r="U17" s="228"/>
      <c r="V17" s="228"/>
      <c r="W17" s="226"/>
      <c r="X17" s="214"/>
      <c r="Z17" s="218"/>
    </row>
    <row r="18" spans="1:26" ht="24" customHeight="1">
      <c r="A18" s="184" t="s">
        <v>96</v>
      </c>
      <c r="B18" s="79" t="s">
        <v>56</v>
      </c>
      <c r="C18" s="100"/>
      <c r="D18" s="100"/>
      <c r="E18" s="69"/>
      <c r="F18" s="89">
        <v>99698</v>
      </c>
      <c r="G18" s="89"/>
      <c r="H18" s="89">
        <v>106178.37</v>
      </c>
      <c r="I18" s="89"/>
      <c r="J18" s="89">
        <v>956263.37</v>
      </c>
      <c r="K18" s="196"/>
      <c r="L18" s="196">
        <f t="shared" si="0"/>
        <v>106.5</v>
      </c>
      <c r="M18" s="196"/>
      <c r="N18" s="196"/>
      <c r="O18" s="196"/>
      <c r="P18" s="196">
        <v>100.11562158761002</v>
      </c>
      <c r="Q18" s="201">
        <f t="shared" si="1"/>
        <v>7.594358897752093</v>
      </c>
      <c r="R18" s="204">
        <f>100-P18</f>
        <v>-0.11562158761002195</v>
      </c>
      <c r="S18" s="228"/>
      <c r="T18" s="228"/>
      <c r="U18" s="228"/>
      <c r="V18" s="228"/>
      <c r="W18" s="226"/>
      <c r="X18" s="214"/>
      <c r="Y18" s="219"/>
      <c r="Z18" s="218"/>
    </row>
    <row r="19" spans="1:26" ht="24" customHeight="1">
      <c r="A19" s="185" t="s">
        <v>106</v>
      </c>
      <c r="B19" s="79" t="s">
        <v>56</v>
      </c>
      <c r="C19" s="100"/>
      <c r="D19" s="100"/>
      <c r="E19" s="70"/>
      <c r="F19" s="89">
        <v>89410</v>
      </c>
      <c r="G19" s="89"/>
      <c r="H19" s="89">
        <v>95400.47</v>
      </c>
      <c r="I19" s="89"/>
      <c r="J19" s="89">
        <v>838152.47</v>
      </c>
      <c r="K19" s="196"/>
      <c r="L19" s="196">
        <f t="shared" si="0"/>
        <v>106.69999999999999</v>
      </c>
      <c r="M19" s="196"/>
      <c r="N19" s="196"/>
      <c r="O19" s="196"/>
      <c r="P19" s="196">
        <v>101.06551302519185</v>
      </c>
      <c r="Q19" s="201">
        <f t="shared" si="1"/>
        <v>6.656357304805469</v>
      </c>
      <c r="S19" s="228"/>
      <c r="T19" s="228"/>
      <c r="U19" s="228"/>
      <c r="V19" s="228"/>
      <c r="W19" s="226"/>
      <c r="X19" s="214"/>
      <c r="Z19" s="218"/>
    </row>
    <row r="20" spans="1:26" ht="24" customHeight="1">
      <c r="A20" s="185" t="s">
        <v>107</v>
      </c>
      <c r="B20" s="79" t="s">
        <v>56</v>
      </c>
      <c r="C20" s="100"/>
      <c r="D20" s="100"/>
      <c r="E20" s="69"/>
      <c r="F20" s="89">
        <v>68688</v>
      </c>
      <c r="G20" s="89"/>
      <c r="H20" s="89">
        <v>73633.53600000001</v>
      </c>
      <c r="I20" s="89"/>
      <c r="J20" s="194">
        <v>654602.536</v>
      </c>
      <c r="K20" s="196"/>
      <c r="L20" s="196">
        <f t="shared" si="0"/>
        <v>107.2</v>
      </c>
      <c r="M20" s="196"/>
      <c r="N20" s="196"/>
      <c r="O20" s="196"/>
      <c r="P20" s="196">
        <v>107.91889067855429</v>
      </c>
      <c r="Q20" s="201">
        <f t="shared" si="1"/>
        <v>5.198658392365991</v>
      </c>
      <c r="S20" s="228"/>
      <c r="T20" s="228"/>
      <c r="U20" s="228"/>
      <c r="V20" s="228"/>
      <c r="W20" s="226"/>
      <c r="X20" s="214"/>
      <c r="Z20" s="218"/>
    </row>
    <row r="21" spans="1:26" ht="24" customHeight="1">
      <c r="A21" s="186" t="s">
        <v>80</v>
      </c>
      <c r="B21" s="79" t="s">
        <v>12</v>
      </c>
      <c r="C21" s="100"/>
      <c r="D21" s="100"/>
      <c r="E21" s="70">
        <v>26659</v>
      </c>
      <c r="F21" s="70">
        <v>51040</v>
      </c>
      <c r="G21" s="89">
        <v>27592.065</v>
      </c>
      <c r="H21" s="89">
        <v>52826.4</v>
      </c>
      <c r="I21" s="93">
        <v>292095.065</v>
      </c>
      <c r="J21" s="93">
        <v>509275.4</v>
      </c>
      <c r="K21" s="196">
        <f>G21/E21*100</f>
        <v>103.49999999999999</v>
      </c>
      <c r="L21" s="196">
        <f t="shared" si="0"/>
        <v>103.49999999999999</v>
      </c>
      <c r="M21" s="196"/>
      <c r="N21" s="196"/>
      <c r="O21" s="196">
        <v>134.2342475448183</v>
      </c>
      <c r="P21" s="196">
        <v>120.03398731014718</v>
      </c>
      <c r="Q21" s="201">
        <f t="shared" si="1"/>
        <v>4.044513558431352</v>
      </c>
      <c r="S21" s="228"/>
      <c r="T21" s="228"/>
      <c r="U21" s="228"/>
      <c r="V21" s="228"/>
      <c r="W21" s="226"/>
      <c r="X21" s="214"/>
      <c r="Y21" s="219"/>
      <c r="Z21" s="218"/>
    </row>
    <row r="22" spans="1:26" ht="24" customHeight="1">
      <c r="A22" s="184" t="s">
        <v>92</v>
      </c>
      <c r="B22" s="79" t="s">
        <v>56</v>
      </c>
      <c r="C22" s="100"/>
      <c r="D22" s="100"/>
      <c r="E22" s="69"/>
      <c r="F22" s="89">
        <v>42995</v>
      </c>
      <c r="G22" s="89"/>
      <c r="H22" s="89">
        <v>45402.72</v>
      </c>
      <c r="I22" s="89"/>
      <c r="J22" s="89">
        <v>423918.72</v>
      </c>
      <c r="K22" s="196"/>
      <c r="L22" s="196">
        <f t="shared" si="0"/>
        <v>105.60000000000001</v>
      </c>
      <c r="M22" s="196"/>
      <c r="N22" s="196"/>
      <c r="O22" s="196"/>
      <c r="P22" s="196">
        <v>98.20912825003649</v>
      </c>
      <c r="Q22" s="201">
        <f t="shared" si="1"/>
        <v>3.36663622612218</v>
      </c>
      <c r="R22" s="204">
        <f>100-P22</f>
        <v>1.7908717499635145</v>
      </c>
      <c r="S22" s="229"/>
      <c r="T22" s="228"/>
      <c r="U22" s="228"/>
      <c r="V22" s="228"/>
      <c r="W22" s="226"/>
      <c r="X22" s="214"/>
      <c r="Z22" s="218"/>
    </row>
    <row r="23" spans="1:26" ht="24" customHeight="1">
      <c r="A23" s="185" t="s">
        <v>108</v>
      </c>
      <c r="B23" s="79" t="s">
        <v>56</v>
      </c>
      <c r="C23" s="100"/>
      <c r="D23" s="100"/>
      <c r="E23" s="69"/>
      <c r="F23" s="89">
        <v>49282</v>
      </c>
      <c r="G23" s="89"/>
      <c r="H23" s="89">
        <v>52633.176</v>
      </c>
      <c r="I23" s="89"/>
      <c r="J23" s="89">
        <v>411079.176</v>
      </c>
      <c r="K23" s="196"/>
      <c r="L23" s="196">
        <f t="shared" si="0"/>
        <v>106.80000000000001</v>
      </c>
      <c r="M23" s="196"/>
      <c r="N23" s="196"/>
      <c r="O23" s="196"/>
      <c r="P23" s="196">
        <v>117.22645328527308</v>
      </c>
      <c r="Q23" s="201">
        <f t="shared" si="1"/>
        <v>3.264668391445548</v>
      </c>
      <c r="S23" s="228"/>
      <c r="T23" s="228"/>
      <c r="U23" s="228"/>
      <c r="V23" s="228"/>
      <c r="W23" s="226"/>
      <c r="X23" s="214"/>
      <c r="Z23" s="218"/>
    </row>
    <row r="24" spans="1:26" ht="24" customHeight="1">
      <c r="A24" s="184" t="s">
        <v>88</v>
      </c>
      <c r="B24" s="79" t="s">
        <v>56</v>
      </c>
      <c r="C24" s="100"/>
      <c r="D24" s="100"/>
      <c r="E24" s="70"/>
      <c r="F24" s="89">
        <v>26970</v>
      </c>
      <c r="G24" s="89"/>
      <c r="H24" s="89">
        <v>30485</v>
      </c>
      <c r="I24" s="89"/>
      <c r="J24" s="89">
        <v>266860</v>
      </c>
      <c r="K24" s="196"/>
      <c r="L24" s="196">
        <f t="shared" si="0"/>
        <v>113.03299962921764</v>
      </c>
      <c r="M24" s="196"/>
      <c r="N24" s="196"/>
      <c r="O24" s="196"/>
      <c r="P24" s="196">
        <v>100.41088468137625</v>
      </c>
      <c r="Q24" s="201">
        <f t="shared" si="1"/>
        <v>2.119322645867031</v>
      </c>
      <c r="S24" s="228"/>
      <c r="T24" s="228"/>
      <c r="U24" s="228"/>
      <c r="V24" s="228"/>
      <c r="W24" s="226"/>
      <c r="X24" s="214"/>
      <c r="Z24" s="218"/>
    </row>
    <row r="25" spans="1:26" ht="24" customHeight="1">
      <c r="A25" s="184" t="s">
        <v>65</v>
      </c>
      <c r="B25" s="79" t="s">
        <v>56</v>
      </c>
      <c r="C25" s="100"/>
      <c r="D25" s="100"/>
      <c r="E25" s="70"/>
      <c r="F25" s="70">
        <v>25120</v>
      </c>
      <c r="G25" s="89"/>
      <c r="H25" s="89">
        <v>26526.72</v>
      </c>
      <c r="I25" s="89"/>
      <c r="J25" s="89">
        <v>251018.72</v>
      </c>
      <c r="K25" s="196"/>
      <c r="L25" s="196">
        <f t="shared" si="0"/>
        <v>105.60000000000001</v>
      </c>
      <c r="M25" s="196"/>
      <c r="N25" s="196"/>
      <c r="O25" s="196"/>
      <c r="P25" s="196">
        <v>113.06283753045938</v>
      </c>
      <c r="Q25" s="201">
        <f t="shared" si="1"/>
        <v>1.993515917831655</v>
      </c>
      <c r="S25" s="228"/>
      <c r="T25" s="228"/>
      <c r="U25" s="228"/>
      <c r="V25" s="228"/>
      <c r="W25" s="226"/>
      <c r="X25" s="214"/>
      <c r="Z25" s="218"/>
    </row>
    <row r="26" spans="1:29" s="187" customFormat="1" ht="24" customHeight="1">
      <c r="A26" s="186" t="s">
        <v>86</v>
      </c>
      <c r="B26" s="79" t="s">
        <v>12</v>
      </c>
      <c r="C26" s="100"/>
      <c r="D26" s="100"/>
      <c r="E26" s="70">
        <v>5378</v>
      </c>
      <c r="F26" s="70">
        <v>33332</v>
      </c>
      <c r="G26" s="89">
        <v>5727.57</v>
      </c>
      <c r="H26" s="89">
        <v>35498.579999999994</v>
      </c>
      <c r="I26" s="89">
        <v>35976.57</v>
      </c>
      <c r="J26" s="89">
        <v>266316.58</v>
      </c>
      <c r="K26" s="196">
        <f>G26/E26*100</f>
        <v>106.5</v>
      </c>
      <c r="L26" s="196">
        <f t="shared" si="0"/>
        <v>106.49999999999997</v>
      </c>
      <c r="M26" s="196"/>
      <c r="N26" s="196"/>
      <c r="O26" s="196">
        <v>109.62450484490218</v>
      </c>
      <c r="P26" s="196">
        <v>113.57849350472114</v>
      </c>
      <c r="Q26" s="201">
        <f t="shared" si="1"/>
        <v>2.1150069660640742</v>
      </c>
      <c r="S26" s="228"/>
      <c r="T26" s="228"/>
      <c r="U26" s="228"/>
      <c r="V26" s="228"/>
      <c r="W26" s="226"/>
      <c r="X26" s="214"/>
      <c r="Y26" s="220"/>
      <c r="Z26" s="218"/>
      <c r="AA26" s="220"/>
      <c r="AB26" s="220"/>
      <c r="AC26" s="220"/>
    </row>
    <row r="27" spans="1:26" ht="24" customHeight="1">
      <c r="A27" s="184" t="s">
        <v>78</v>
      </c>
      <c r="B27" s="79" t="s">
        <v>56</v>
      </c>
      <c r="C27" s="100"/>
      <c r="D27" s="100"/>
      <c r="E27" s="69"/>
      <c r="F27" s="89">
        <v>18373</v>
      </c>
      <c r="G27" s="89"/>
      <c r="H27" s="89">
        <v>19622.363999999998</v>
      </c>
      <c r="I27" s="89"/>
      <c r="J27" s="89">
        <v>225475.364</v>
      </c>
      <c r="K27" s="196"/>
      <c r="L27" s="196">
        <f t="shared" si="0"/>
        <v>106.79999999999998</v>
      </c>
      <c r="M27" s="196"/>
      <c r="N27" s="196"/>
      <c r="O27" s="196"/>
      <c r="P27" s="196">
        <v>105.4589081588745</v>
      </c>
      <c r="Q27" s="201">
        <f t="shared" si="1"/>
        <v>1.79065819159976</v>
      </c>
      <c r="S27" s="228"/>
      <c r="T27" s="228"/>
      <c r="U27" s="228"/>
      <c r="V27" s="228"/>
      <c r="W27" s="226"/>
      <c r="X27" s="214"/>
      <c r="Z27" s="218"/>
    </row>
    <row r="28" spans="1:26" ht="24" customHeight="1">
      <c r="A28" s="184" t="s">
        <v>91</v>
      </c>
      <c r="B28" s="79" t="s">
        <v>12</v>
      </c>
      <c r="C28" s="100"/>
      <c r="D28" s="100"/>
      <c r="E28" s="70">
        <v>20105</v>
      </c>
      <c r="F28" s="70">
        <v>22962</v>
      </c>
      <c r="G28" s="89">
        <v>20848.885</v>
      </c>
      <c r="H28" s="89">
        <v>23811.593999999997</v>
      </c>
      <c r="I28" s="89">
        <v>190120.885</v>
      </c>
      <c r="J28" s="89">
        <v>217608.59399999998</v>
      </c>
      <c r="K28" s="196">
        <f>G28/E28*100</f>
        <v>103.69999999999999</v>
      </c>
      <c r="L28" s="196">
        <f t="shared" si="0"/>
        <v>103.69999999999999</v>
      </c>
      <c r="M28" s="196"/>
      <c r="N28" s="196"/>
      <c r="O28" s="196">
        <v>163.10429034693388</v>
      </c>
      <c r="P28" s="196">
        <v>120.3653929974003</v>
      </c>
      <c r="Q28" s="201">
        <f t="shared" si="1"/>
        <v>1.7281826470789345</v>
      </c>
      <c r="S28" s="228"/>
      <c r="T28" s="228"/>
      <c r="U28" s="228"/>
      <c r="V28" s="228"/>
      <c r="W28" s="226"/>
      <c r="X28" s="214"/>
      <c r="Z28" s="218"/>
    </row>
    <row r="29" spans="1:26" ht="24" customHeight="1">
      <c r="A29" s="186" t="s">
        <v>79</v>
      </c>
      <c r="B29" s="79" t="s">
        <v>56</v>
      </c>
      <c r="C29" s="100"/>
      <c r="D29" s="100"/>
      <c r="E29" s="69"/>
      <c r="F29" s="93">
        <v>15025</v>
      </c>
      <c r="G29" s="93"/>
      <c r="H29" s="93">
        <v>15550.875</v>
      </c>
      <c r="I29" s="93"/>
      <c r="J29" s="93">
        <v>150491.875</v>
      </c>
      <c r="K29" s="196"/>
      <c r="L29" s="196">
        <f t="shared" si="0"/>
        <v>103.49999999999999</v>
      </c>
      <c r="M29" s="196"/>
      <c r="N29" s="196"/>
      <c r="O29" s="196"/>
      <c r="P29" s="196">
        <v>113.37427206774196</v>
      </c>
      <c r="Q29" s="201">
        <f t="shared" si="1"/>
        <v>1.19516165295095</v>
      </c>
      <c r="S29" s="228"/>
      <c r="T29" s="228"/>
      <c r="U29" s="228"/>
      <c r="V29" s="228"/>
      <c r="W29" s="226"/>
      <c r="X29" s="214"/>
      <c r="Z29" s="218"/>
    </row>
    <row r="30" spans="1:26" ht="24" customHeight="1">
      <c r="A30" s="186" t="s">
        <v>66</v>
      </c>
      <c r="B30" s="79" t="s">
        <v>56</v>
      </c>
      <c r="C30" s="100"/>
      <c r="D30" s="100"/>
      <c r="E30" s="69"/>
      <c r="F30" s="70">
        <v>10062</v>
      </c>
      <c r="G30" s="89"/>
      <c r="H30" s="89">
        <v>10675.782</v>
      </c>
      <c r="I30" s="89"/>
      <c r="J30" s="89">
        <v>113716.782</v>
      </c>
      <c r="K30" s="196"/>
      <c r="L30" s="196">
        <f t="shared" si="0"/>
        <v>106.1</v>
      </c>
      <c r="M30" s="196"/>
      <c r="N30" s="196"/>
      <c r="O30" s="196"/>
      <c r="P30" s="196">
        <v>111.66877663648684</v>
      </c>
      <c r="Q30" s="201">
        <f t="shared" si="1"/>
        <v>0.9031048164120677</v>
      </c>
      <c r="S30" s="228"/>
      <c r="T30" s="228"/>
      <c r="U30" s="228"/>
      <c r="V30" s="228"/>
      <c r="W30" s="226"/>
      <c r="X30" s="214"/>
      <c r="Z30" s="218"/>
    </row>
    <row r="31" spans="1:26" ht="24" customHeight="1">
      <c r="A31" s="184" t="s">
        <v>67</v>
      </c>
      <c r="B31" s="79" t="s">
        <v>12</v>
      </c>
      <c r="C31" s="100"/>
      <c r="D31" s="100"/>
      <c r="E31" s="70">
        <v>6193</v>
      </c>
      <c r="F31" s="70">
        <v>10275</v>
      </c>
      <c r="G31" s="89">
        <v>6508.842999999999</v>
      </c>
      <c r="H31" s="89">
        <v>10799.024999999998</v>
      </c>
      <c r="I31" s="89">
        <v>62545.843</v>
      </c>
      <c r="J31" s="89">
        <v>99225.025</v>
      </c>
      <c r="K31" s="196">
        <f>G31/E31*100</f>
        <v>105.1</v>
      </c>
      <c r="L31" s="196">
        <f t="shared" si="0"/>
        <v>105.09999999999997</v>
      </c>
      <c r="M31" s="196"/>
      <c r="N31" s="196"/>
      <c r="O31" s="196">
        <v>88.19086448301631</v>
      </c>
      <c r="P31" s="196">
        <v>80.68912028754512</v>
      </c>
      <c r="Q31" s="201">
        <f t="shared" si="1"/>
        <v>0.7880155981384331</v>
      </c>
      <c r="R31" s="204">
        <f>100-P31</f>
        <v>19.310879712454877</v>
      </c>
      <c r="S31" s="229"/>
      <c r="T31" s="228"/>
      <c r="U31" s="228"/>
      <c r="V31" s="228"/>
      <c r="W31" s="226"/>
      <c r="X31" s="214"/>
      <c r="Z31" s="218"/>
    </row>
    <row r="32" spans="1:26" ht="24" customHeight="1">
      <c r="A32" s="184" t="s">
        <v>90</v>
      </c>
      <c r="B32" s="79" t="s">
        <v>56</v>
      </c>
      <c r="C32" s="100"/>
      <c r="D32" s="100"/>
      <c r="E32" s="69"/>
      <c r="F32" s="70">
        <v>6602</v>
      </c>
      <c r="G32" s="89"/>
      <c r="H32" s="89">
        <v>6866.08</v>
      </c>
      <c r="I32" s="89"/>
      <c r="J32" s="89">
        <v>74158.08</v>
      </c>
      <c r="K32" s="196"/>
      <c r="L32" s="196">
        <f t="shared" si="0"/>
        <v>104</v>
      </c>
      <c r="M32" s="196"/>
      <c r="N32" s="196"/>
      <c r="O32" s="196"/>
      <c r="P32" s="196">
        <v>105.13358946368572</v>
      </c>
      <c r="Q32" s="201">
        <f t="shared" si="1"/>
        <v>0.5889413861875851</v>
      </c>
      <c r="R32" s="204">
        <f>100-P32</f>
        <v>-5.133589463685723</v>
      </c>
      <c r="S32" s="228"/>
      <c r="T32" s="228"/>
      <c r="U32" s="228"/>
      <c r="V32" s="228"/>
      <c r="W32" s="226"/>
      <c r="X32" s="214"/>
      <c r="Z32" s="218"/>
    </row>
    <row r="33" spans="1:26" ht="24" customHeight="1">
      <c r="A33" s="184" t="s">
        <v>89</v>
      </c>
      <c r="B33" s="79" t="s">
        <v>56</v>
      </c>
      <c r="C33" s="100"/>
      <c r="D33" s="100"/>
      <c r="E33" s="69"/>
      <c r="F33" s="70">
        <v>5594</v>
      </c>
      <c r="G33" s="89"/>
      <c r="H33" s="89">
        <v>5940.828</v>
      </c>
      <c r="I33" s="89"/>
      <c r="J33" s="89">
        <v>71268.828</v>
      </c>
      <c r="K33" s="196"/>
      <c r="L33" s="196">
        <f t="shared" si="0"/>
        <v>106.2</v>
      </c>
      <c r="M33" s="196"/>
      <c r="N33" s="196"/>
      <c r="O33" s="196"/>
      <c r="P33" s="196">
        <v>67.95986230439881</v>
      </c>
      <c r="Q33" s="201">
        <f t="shared" si="1"/>
        <v>0.5659958072577469</v>
      </c>
      <c r="S33" s="229"/>
      <c r="T33" s="228"/>
      <c r="U33" s="228"/>
      <c r="V33" s="228"/>
      <c r="W33" s="226"/>
      <c r="X33" s="214"/>
      <c r="Z33" s="218"/>
    </row>
    <row r="34" spans="1:26" ht="24" customHeight="1">
      <c r="A34" s="186" t="s">
        <v>81</v>
      </c>
      <c r="B34" s="79" t="s">
        <v>12</v>
      </c>
      <c r="C34" s="100"/>
      <c r="D34" s="100"/>
      <c r="E34" s="70">
        <v>508</v>
      </c>
      <c r="F34" s="70">
        <v>4586</v>
      </c>
      <c r="G34" s="89">
        <v>535.94</v>
      </c>
      <c r="H34" s="89">
        <v>4838.230000000001</v>
      </c>
      <c r="I34" s="89">
        <v>5278.9400000000005</v>
      </c>
      <c r="J34" s="89">
        <v>47297.23</v>
      </c>
      <c r="K34" s="196">
        <f>G34/E34*100</f>
        <v>105.50000000000001</v>
      </c>
      <c r="L34" s="196">
        <f t="shared" si="0"/>
        <v>105.50000000000004</v>
      </c>
      <c r="M34" s="196"/>
      <c r="N34" s="196"/>
      <c r="O34" s="196">
        <v>98.65333582507944</v>
      </c>
      <c r="P34" s="196">
        <v>85.20488200324266</v>
      </c>
      <c r="Q34" s="201">
        <f t="shared" si="1"/>
        <v>0.37562051497332505</v>
      </c>
      <c r="R34" s="204">
        <f>100-P34</f>
        <v>14.795117996757341</v>
      </c>
      <c r="S34" s="229"/>
      <c r="T34" s="228"/>
      <c r="U34" s="228"/>
      <c r="V34" s="228"/>
      <c r="W34" s="226"/>
      <c r="X34" s="214"/>
      <c r="Z34" s="218"/>
    </row>
    <row r="35" spans="1:26" ht="24" customHeight="1">
      <c r="A35" s="184" t="s">
        <v>82</v>
      </c>
      <c r="B35" s="79" t="s">
        <v>12</v>
      </c>
      <c r="C35" s="100"/>
      <c r="D35" s="100"/>
      <c r="E35" s="70">
        <v>3211</v>
      </c>
      <c r="F35" s="70">
        <v>4186</v>
      </c>
      <c r="G35" s="89">
        <v>3236.688</v>
      </c>
      <c r="H35" s="89">
        <v>4219.488</v>
      </c>
      <c r="I35" s="89">
        <v>22085.688000000002</v>
      </c>
      <c r="J35" s="89">
        <v>29331.488</v>
      </c>
      <c r="K35" s="196">
        <f>G35/E35*100</f>
        <v>100.8</v>
      </c>
      <c r="L35" s="196">
        <f t="shared" si="0"/>
        <v>100.8</v>
      </c>
      <c r="M35" s="196"/>
      <c r="N35" s="196"/>
      <c r="O35" s="196">
        <v>110.28506940976732</v>
      </c>
      <c r="P35" s="196">
        <v>97.11448531602821</v>
      </c>
      <c r="Q35" s="201">
        <f t="shared" si="1"/>
        <v>0.23294194242440633</v>
      </c>
      <c r="R35" s="204">
        <f>100-P35</f>
        <v>2.885514683971792</v>
      </c>
      <c r="S35" s="229"/>
      <c r="T35" s="228"/>
      <c r="U35" s="228"/>
      <c r="V35" s="228"/>
      <c r="W35" s="226"/>
      <c r="X35" s="214"/>
      <c r="Z35" s="218"/>
    </row>
    <row r="36" spans="1:16" ht="24" customHeight="1">
      <c r="A36" s="184"/>
      <c r="B36" s="79"/>
      <c r="C36" s="100"/>
      <c r="D36" s="100"/>
      <c r="E36" s="70"/>
      <c r="F36" s="70"/>
      <c r="G36" s="89"/>
      <c r="H36" s="89"/>
      <c r="I36" s="89"/>
      <c r="J36" s="89"/>
      <c r="K36" s="196"/>
      <c r="L36" s="196"/>
      <c r="M36" s="197"/>
      <c r="N36" s="197"/>
      <c r="O36" s="197"/>
      <c r="P36" s="197"/>
    </row>
    <row r="37" spans="1:23" s="65" customFormat="1" ht="24" customHeight="1">
      <c r="A37" s="135" t="s">
        <v>68</v>
      </c>
      <c r="B37" s="136"/>
      <c r="C37" s="137"/>
      <c r="D37" s="137"/>
      <c r="E37" s="98"/>
      <c r="F37" s="98"/>
      <c r="G37" s="98"/>
      <c r="H37" s="167"/>
      <c r="I37" s="98"/>
      <c r="J37" s="98"/>
      <c r="K37" s="196"/>
      <c r="L37" s="196"/>
      <c r="M37" s="198"/>
      <c r="N37" s="198"/>
      <c r="O37" s="198"/>
      <c r="P37" s="198"/>
      <c r="S37" s="221"/>
      <c r="T37" s="221"/>
      <c r="U37" s="221"/>
      <c r="V37" s="221"/>
      <c r="W37" s="221"/>
    </row>
    <row r="38" spans="1:20" ht="24" customHeight="1">
      <c r="A38" s="128" t="s">
        <v>70</v>
      </c>
      <c r="B38" s="138" t="s">
        <v>71</v>
      </c>
      <c r="C38" s="96">
        <v>14100</v>
      </c>
      <c r="D38" s="96">
        <v>14300</v>
      </c>
      <c r="E38" s="96"/>
      <c r="F38" s="107">
        <f>1185612/1000</f>
        <v>1185.612</v>
      </c>
      <c r="G38" s="108"/>
      <c r="H38" s="107">
        <f>1175180/1000</f>
        <v>1175.18</v>
      </c>
      <c r="I38" s="109"/>
      <c r="J38" s="110">
        <f>10724042/1000</f>
        <v>10724.042</v>
      </c>
      <c r="K38" s="196"/>
      <c r="L38" s="196">
        <f t="shared" si="0"/>
        <v>99.12011686791294</v>
      </c>
      <c r="M38" s="195"/>
      <c r="N38" s="195"/>
      <c r="O38" s="195"/>
      <c r="P38" s="195">
        <v>101.26000415462768</v>
      </c>
      <c r="Q38" s="204"/>
      <c r="R38" s="205"/>
      <c r="S38" s="239">
        <f>J38/P38*100</f>
        <v>10590.6</v>
      </c>
      <c r="T38" s="242">
        <f>J38/S38*100</f>
        <v>101.26000415462768</v>
      </c>
    </row>
    <row r="39" spans="1:23" s="65" customFormat="1" ht="24" customHeight="1">
      <c r="A39" s="139" t="s">
        <v>62</v>
      </c>
      <c r="B39" s="131" t="s">
        <v>71</v>
      </c>
      <c r="C39" s="98"/>
      <c r="D39" s="98"/>
      <c r="E39" s="98"/>
      <c r="F39" s="111">
        <f>228628/1000</f>
        <v>228.628</v>
      </c>
      <c r="G39" s="111"/>
      <c r="H39" s="111">
        <f>217362/1000</f>
        <v>217.362</v>
      </c>
      <c r="I39" s="112"/>
      <c r="J39" s="112">
        <f>2138577/1000</f>
        <v>2138.577</v>
      </c>
      <c r="K39" s="196"/>
      <c r="L39" s="196">
        <f t="shared" si="0"/>
        <v>95.0723445947128</v>
      </c>
      <c r="M39" s="196"/>
      <c r="N39" s="196"/>
      <c r="O39" s="196"/>
      <c r="P39" s="196">
        <v>98.60719186419665</v>
      </c>
      <c r="S39" s="241">
        <f>S38-S42</f>
        <v>2168.7840000000015</v>
      </c>
      <c r="T39" s="242">
        <f>J39/S39*100</f>
        <v>98.60719186419665</v>
      </c>
      <c r="U39" s="221"/>
      <c r="V39" s="221"/>
      <c r="W39" s="221"/>
    </row>
    <row r="40" spans="1:20" ht="24" customHeight="1" hidden="1">
      <c r="A40" s="140" t="s">
        <v>64</v>
      </c>
      <c r="B40" s="133" t="s">
        <v>71</v>
      </c>
      <c r="C40" s="100"/>
      <c r="D40" s="100"/>
      <c r="E40" s="100"/>
      <c r="F40" s="113"/>
      <c r="G40" s="113"/>
      <c r="H40" s="113"/>
      <c r="I40" s="113"/>
      <c r="J40" s="113"/>
      <c r="K40" s="196"/>
      <c r="L40" s="196" t="e">
        <f t="shared" si="0"/>
        <v>#DIV/0!</v>
      </c>
      <c r="M40" s="196"/>
      <c r="N40" s="196"/>
      <c r="O40" s="196"/>
      <c r="P40" s="196"/>
      <c r="T40" s="242"/>
    </row>
    <row r="41" spans="1:20" ht="24" customHeight="1" hidden="1">
      <c r="A41" s="140" t="s">
        <v>63</v>
      </c>
      <c r="B41" s="133" t="s">
        <v>71</v>
      </c>
      <c r="C41" s="100"/>
      <c r="D41" s="100"/>
      <c r="E41" s="100"/>
      <c r="F41" s="113"/>
      <c r="G41" s="113"/>
      <c r="H41" s="113"/>
      <c r="I41" s="113"/>
      <c r="J41" s="113"/>
      <c r="K41" s="196"/>
      <c r="L41" s="196" t="e">
        <f t="shared" si="0"/>
        <v>#DIV/0!</v>
      </c>
      <c r="M41" s="196"/>
      <c r="N41" s="196"/>
      <c r="O41" s="196"/>
      <c r="P41" s="196"/>
      <c r="T41" s="242"/>
    </row>
    <row r="42" spans="1:23" s="65" customFormat="1" ht="24" customHeight="1">
      <c r="A42" s="139" t="s">
        <v>55</v>
      </c>
      <c r="B42" s="131" t="s">
        <v>71</v>
      </c>
      <c r="C42" s="98"/>
      <c r="D42" s="98"/>
      <c r="E42" s="98"/>
      <c r="F42" s="114">
        <f>956984/1000</f>
        <v>956.984</v>
      </c>
      <c r="G42" s="112"/>
      <c r="H42" s="114">
        <f>957818/1000</f>
        <v>957.818</v>
      </c>
      <c r="I42" s="112"/>
      <c r="J42" s="114">
        <f>8585465/1000</f>
        <v>8585.465</v>
      </c>
      <c r="K42" s="196"/>
      <c r="L42" s="196">
        <f t="shared" si="0"/>
        <v>100.0871487924563</v>
      </c>
      <c r="M42" s="196"/>
      <c r="N42" s="196"/>
      <c r="O42" s="196"/>
      <c r="P42" s="196">
        <v>101.94315572793326</v>
      </c>
      <c r="S42" s="240">
        <f>J42/P42*100</f>
        <v>8421.815999999999</v>
      </c>
      <c r="T42" s="242">
        <f>J42/S42*100</f>
        <v>101.94315572793329</v>
      </c>
      <c r="U42" s="221"/>
      <c r="V42" s="221"/>
      <c r="W42" s="221"/>
    </row>
    <row r="43" spans="1:16" ht="24" customHeight="1">
      <c r="A43" s="128" t="s">
        <v>69</v>
      </c>
      <c r="B43" s="134"/>
      <c r="C43" s="100"/>
      <c r="D43" s="100"/>
      <c r="E43" s="100"/>
      <c r="F43" s="166"/>
      <c r="G43" s="166"/>
      <c r="H43" s="166"/>
      <c r="I43" s="166"/>
      <c r="J43" s="166"/>
      <c r="K43" s="196"/>
      <c r="L43" s="196"/>
      <c r="M43" s="200"/>
      <c r="N43" s="197"/>
      <c r="O43" s="200"/>
      <c r="P43" s="197"/>
    </row>
    <row r="44" spans="1:16" ht="24" customHeight="1">
      <c r="A44" s="188" t="s">
        <v>97</v>
      </c>
      <c r="B44" s="141" t="s">
        <v>56</v>
      </c>
      <c r="C44" s="100"/>
      <c r="D44" s="100"/>
      <c r="E44" s="102"/>
      <c r="F44" s="146">
        <v>125930</v>
      </c>
      <c r="G44" s="147"/>
      <c r="H44" s="146">
        <v>136634.05</v>
      </c>
      <c r="I44" s="102"/>
      <c r="J44" s="102">
        <v>1311546.05</v>
      </c>
      <c r="K44" s="196"/>
      <c r="L44" s="196">
        <f t="shared" si="0"/>
        <v>108.5</v>
      </c>
      <c r="M44" s="196"/>
      <c r="N44" s="196"/>
      <c r="O44" s="196"/>
      <c r="P44" s="196">
        <v>108.35525147201824</v>
      </c>
    </row>
    <row r="45" spans="1:16" ht="24" customHeight="1">
      <c r="A45" s="189" t="s">
        <v>67</v>
      </c>
      <c r="B45" s="141" t="s">
        <v>12</v>
      </c>
      <c r="C45" s="100"/>
      <c r="D45" s="100"/>
      <c r="E45" s="102">
        <v>92420</v>
      </c>
      <c r="F45" s="146">
        <v>92653</v>
      </c>
      <c r="G45" s="102">
        <v>95100.18</v>
      </c>
      <c r="H45" s="146">
        <v>95339.93699999999</v>
      </c>
      <c r="I45" s="102">
        <v>699521.1799999999</v>
      </c>
      <c r="J45" s="102">
        <v>848944.937</v>
      </c>
      <c r="K45" s="196">
        <f>G45/E45*100</f>
        <v>102.89999999999999</v>
      </c>
      <c r="L45" s="196">
        <f t="shared" si="0"/>
        <v>102.89999999999999</v>
      </c>
      <c r="M45" s="196"/>
      <c r="N45" s="196"/>
      <c r="O45" s="196">
        <v>132.07359268944293</v>
      </c>
      <c r="P45" s="196">
        <v>101.18509097713712</v>
      </c>
    </row>
    <row r="46" spans="1:16" ht="24" customHeight="1">
      <c r="A46" s="188" t="s">
        <v>100</v>
      </c>
      <c r="B46" s="141" t="s">
        <v>56</v>
      </c>
      <c r="C46" s="100"/>
      <c r="D46" s="100"/>
      <c r="E46" s="102"/>
      <c r="F46" s="146">
        <v>77865</v>
      </c>
      <c r="G46" s="148"/>
      <c r="H46" s="146">
        <v>89140</v>
      </c>
      <c r="I46" s="149"/>
      <c r="J46" s="102">
        <v>771261</v>
      </c>
      <c r="K46" s="196"/>
      <c r="L46" s="196">
        <f t="shared" si="0"/>
        <v>114.4801900725615</v>
      </c>
      <c r="M46" s="196"/>
      <c r="N46" s="196"/>
      <c r="O46" s="196"/>
      <c r="P46" s="196">
        <v>100.19434502737849</v>
      </c>
    </row>
    <row r="47" spans="1:16" ht="24" customHeight="1">
      <c r="A47" s="188" t="s">
        <v>98</v>
      </c>
      <c r="B47" s="141" t="s">
        <v>12</v>
      </c>
      <c r="C47" s="100"/>
      <c r="D47" s="100"/>
      <c r="E47" s="115">
        <v>110389</v>
      </c>
      <c r="F47" s="146">
        <v>76799</v>
      </c>
      <c r="G47" s="102">
        <v>108512.38699999999</v>
      </c>
      <c r="H47" s="146">
        <v>75493.41699999999</v>
      </c>
      <c r="I47" s="102">
        <v>1154568.387</v>
      </c>
      <c r="J47" s="102">
        <v>745801.417</v>
      </c>
      <c r="K47" s="196">
        <f>G47/E47*100</f>
        <v>98.29999999999998</v>
      </c>
      <c r="L47" s="196">
        <f t="shared" si="0"/>
        <v>98.29999999999998</v>
      </c>
      <c r="M47" s="196"/>
      <c r="N47" s="196"/>
      <c r="O47" s="196">
        <v>65.68310289193337</v>
      </c>
      <c r="P47" s="196">
        <v>97.1704175401521</v>
      </c>
    </row>
    <row r="48" spans="1:16" ht="24" customHeight="1">
      <c r="A48" s="189" t="s">
        <v>111</v>
      </c>
      <c r="B48" s="141" t="s">
        <v>56</v>
      </c>
      <c r="C48" s="100"/>
      <c r="D48" s="100"/>
      <c r="E48" s="102"/>
      <c r="F48" s="146">
        <v>86804</v>
      </c>
      <c r="G48" s="148"/>
      <c r="H48" s="146">
        <v>85675.54800000001</v>
      </c>
      <c r="I48" s="149"/>
      <c r="J48" s="102">
        <v>588500.548</v>
      </c>
      <c r="K48" s="196"/>
      <c r="L48" s="196">
        <f t="shared" si="0"/>
        <v>98.70000000000002</v>
      </c>
      <c r="M48" s="196"/>
      <c r="N48" s="196"/>
      <c r="O48" s="196"/>
      <c r="P48" s="196">
        <v>99.36288744736387</v>
      </c>
    </row>
    <row r="49" spans="1:16" ht="24" customHeight="1">
      <c r="A49" s="189" t="s">
        <v>66</v>
      </c>
      <c r="B49" s="141" t="s">
        <v>56</v>
      </c>
      <c r="C49" s="100"/>
      <c r="D49" s="100"/>
      <c r="E49" s="150"/>
      <c r="F49" s="102">
        <v>69031</v>
      </c>
      <c r="G49" s="147"/>
      <c r="H49" s="146">
        <v>66614.915</v>
      </c>
      <c r="I49" s="102"/>
      <c r="J49" s="102">
        <v>665285.915</v>
      </c>
      <c r="K49" s="196"/>
      <c r="L49" s="196">
        <f t="shared" si="0"/>
        <v>96.49999999999999</v>
      </c>
      <c r="M49" s="196"/>
      <c r="N49" s="196"/>
      <c r="O49" s="196"/>
      <c r="P49" s="196">
        <v>99.88888046412603</v>
      </c>
    </row>
    <row r="50" spans="1:16" ht="24" customHeight="1">
      <c r="A50" s="190" t="s">
        <v>88</v>
      </c>
      <c r="B50" s="141" t="s">
        <v>56</v>
      </c>
      <c r="C50" s="100"/>
      <c r="D50" s="100"/>
      <c r="E50" s="102"/>
      <c r="F50" s="146">
        <v>62047</v>
      </c>
      <c r="G50" s="147"/>
      <c r="H50" s="146">
        <v>64901.16199999999</v>
      </c>
      <c r="I50" s="149"/>
      <c r="J50" s="102">
        <v>612924.162</v>
      </c>
      <c r="K50" s="196"/>
      <c r="L50" s="196">
        <f t="shared" si="0"/>
        <v>104.59999999999998</v>
      </c>
      <c r="M50" s="196"/>
      <c r="N50" s="196"/>
      <c r="O50" s="196"/>
      <c r="P50" s="196">
        <v>108.32474616530669</v>
      </c>
    </row>
    <row r="51" spans="1:16" ht="24" customHeight="1">
      <c r="A51" s="188" t="s">
        <v>99</v>
      </c>
      <c r="B51" s="141" t="s">
        <v>12</v>
      </c>
      <c r="C51" s="100"/>
      <c r="D51" s="100"/>
      <c r="E51" s="102">
        <v>18442</v>
      </c>
      <c r="F51" s="146">
        <v>63063</v>
      </c>
      <c r="G51" s="102">
        <v>17980.95</v>
      </c>
      <c r="H51" s="146">
        <v>61486.425</v>
      </c>
      <c r="I51" s="102">
        <v>454373.95</v>
      </c>
      <c r="J51" s="102">
        <v>548144.425</v>
      </c>
      <c r="K51" s="196">
        <f>G51/E51*100</f>
        <v>97.50000000000001</v>
      </c>
      <c r="L51" s="196">
        <f t="shared" si="0"/>
        <v>97.50000000000001</v>
      </c>
      <c r="M51" s="196"/>
      <c r="N51" s="196"/>
      <c r="O51" s="196">
        <v>186.20509552573992</v>
      </c>
      <c r="P51" s="196">
        <v>96.93967537302215</v>
      </c>
    </row>
    <row r="52" spans="1:16" ht="24" customHeight="1">
      <c r="A52" s="189" t="s">
        <v>83</v>
      </c>
      <c r="B52" s="141" t="s">
        <v>12</v>
      </c>
      <c r="C52" s="100"/>
      <c r="D52" s="100"/>
      <c r="E52" s="102">
        <v>241913</v>
      </c>
      <c r="F52" s="146">
        <v>47120</v>
      </c>
      <c r="G52" s="102">
        <v>135027</v>
      </c>
      <c r="H52" s="146">
        <v>26300.662800262904</v>
      </c>
      <c r="I52" s="102">
        <v>1415827</v>
      </c>
      <c r="J52" s="102">
        <v>280591.6628002629</v>
      </c>
      <c r="K52" s="196">
        <f>G52/E52*100</f>
        <v>55.81634719919971</v>
      </c>
      <c r="L52" s="196">
        <f t="shared" si="0"/>
        <v>55.81634719919971</v>
      </c>
      <c r="M52" s="196"/>
      <c r="N52" s="196"/>
      <c r="O52" s="196">
        <v>95.57938581390796</v>
      </c>
      <c r="P52" s="196">
        <v>82.0249188935553</v>
      </c>
    </row>
    <row r="53" spans="1:16" ht="24" customHeight="1">
      <c r="A53" s="189" t="s">
        <v>74</v>
      </c>
      <c r="B53" s="141" t="s">
        <v>56</v>
      </c>
      <c r="C53" s="100"/>
      <c r="D53" s="100"/>
      <c r="E53" s="102"/>
      <c r="F53" s="146">
        <v>38534</v>
      </c>
      <c r="G53" s="147"/>
      <c r="H53" s="146">
        <v>41809.39</v>
      </c>
      <c r="I53" s="102"/>
      <c r="J53" s="102">
        <v>402614.39</v>
      </c>
      <c r="K53" s="196"/>
      <c r="L53" s="196">
        <f t="shared" si="0"/>
        <v>108.5</v>
      </c>
      <c r="M53" s="196"/>
      <c r="N53" s="196"/>
      <c r="O53" s="196"/>
      <c r="P53" s="196">
        <v>100.0073003216712</v>
      </c>
    </row>
    <row r="54" spans="1:16" ht="24" customHeight="1">
      <c r="A54" s="188" t="s">
        <v>93</v>
      </c>
      <c r="B54" s="141" t="s">
        <v>12</v>
      </c>
      <c r="C54" s="100"/>
      <c r="D54" s="100"/>
      <c r="E54" s="102">
        <v>16960</v>
      </c>
      <c r="F54" s="146">
        <v>30247</v>
      </c>
      <c r="G54" s="102">
        <v>17316.16</v>
      </c>
      <c r="H54" s="146">
        <v>30882.186999999998</v>
      </c>
      <c r="I54" s="102">
        <v>180432.16</v>
      </c>
      <c r="J54" s="102">
        <v>321084.187</v>
      </c>
      <c r="K54" s="196">
        <f>G54/E54*100</f>
        <v>102.1</v>
      </c>
      <c r="L54" s="196">
        <f t="shared" si="0"/>
        <v>102.1</v>
      </c>
      <c r="M54" s="196"/>
      <c r="N54" s="196"/>
      <c r="O54" s="196">
        <v>93.8182309784163</v>
      </c>
      <c r="P54" s="196">
        <v>86.5306758402863</v>
      </c>
    </row>
    <row r="55" spans="1:16" ht="24" customHeight="1">
      <c r="A55" s="191" t="s">
        <v>108</v>
      </c>
      <c r="B55" s="141" t="s">
        <v>56</v>
      </c>
      <c r="C55" s="100"/>
      <c r="D55" s="100"/>
      <c r="E55" s="102"/>
      <c r="F55" s="146">
        <v>41792</v>
      </c>
      <c r="G55" s="147"/>
      <c r="H55" s="146">
        <v>44090.56</v>
      </c>
      <c r="I55" s="149"/>
      <c r="J55" s="102">
        <v>366845.56</v>
      </c>
      <c r="K55" s="196"/>
      <c r="L55" s="196">
        <f t="shared" si="0"/>
        <v>105.5</v>
      </c>
      <c r="M55" s="196"/>
      <c r="N55" s="196"/>
      <c r="O55" s="196"/>
      <c r="P55" s="196">
        <v>124.78758810243013</v>
      </c>
    </row>
    <row r="56" spans="1:16" ht="24" customHeight="1">
      <c r="A56" s="188" t="s">
        <v>102</v>
      </c>
      <c r="B56" s="141" t="s">
        <v>56</v>
      </c>
      <c r="C56" s="100"/>
      <c r="D56" s="100"/>
      <c r="E56" s="102"/>
      <c r="F56" s="146">
        <v>34742</v>
      </c>
      <c r="G56" s="147"/>
      <c r="H56" s="146">
        <v>36791.778000000006</v>
      </c>
      <c r="I56" s="102"/>
      <c r="J56" s="102">
        <v>329943.778</v>
      </c>
      <c r="K56" s="196"/>
      <c r="L56" s="196">
        <f t="shared" si="0"/>
        <v>105.90000000000002</v>
      </c>
      <c r="M56" s="196"/>
      <c r="N56" s="196"/>
      <c r="O56" s="196"/>
      <c r="P56" s="196">
        <v>148.86741233373638</v>
      </c>
    </row>
    <row r="57" spans="1:16" ht="24" customHeight="1">
      <c r="A57" s="189" t="s">
        <v>72</v>
      </c>
      <c r="B57" s="141" t="s">
        <v>56</v>
      </c>
      <c r="C57" s="100"/>
      <c r="D57" s="100"/>
      <c r="E57" s="102"/>
      <c r="F57" s="146">
        <v>7478</v>
      </c>
      <c r="G57" s="147"/>
      <c r="H57" s="146">
        <v>7916</v>
      </c>
      <c r="I57" s="102"/>
      <c r="J57" s="102">
        <v>65181</v>
      </c>
      <c r="K57" s="196"/>
      <c r="L57" s="196">
        <f t="shared" si="0"/>
        <v>105.85718106445574</v>
      </c>
      <c r="M57" s="196"/>
      <c r="N57" s="196"/>
      <c r="O57" s="196"/>
      <c r="P57" s="196">
        <v>87.50419525030541</v>
      </c>
    </row>
    <row r="58" spans="1:16" ht="24" customHeight="1">
      <c r="A58" s="190" t="s">
        <v>101</v>
      </c>
      <c r="B58" s="141" t="s">
        <v>12</v>
      </c>
      <c r="C58" s="100"/>
      <c r="D58" s="100"/>
      <c r="E58" s="102">
        <v>21547</v>
      </c>
      <c r="F58" s="146">
        <v>36115</v>
      </c>
      <c r="G58" s="102">
        <v>21417.718000000004</v>
      </c>
      <c r="H58" s="146">
        <v>35898.31000000001</v>
      </c>
      <c r="I58" s="102">
        <v>240563.718</v>
      </c>
      <c r="J58" s="102">
        <v>379865.31</v>
      </c>
      <c r="K58" s="196">
        <f>G58/E58*100</f>
        <v>99.40000000000002</v>
      </c>
      <c r="L58" s="196">
        <f t="shared" si="0"/>
        <v>99.40000000000003</v>
      </c>
      <c r="M58" s="196"/>
      <c r="N58" s="196"/>
      <c r="O58" s="196">
        <v>70.80234689552871</v>
      </c>
      <c r="P58" s="196">
        <v>91.43906554654214</v>
      </c>
    </row>
    <row r="59" spans="1:16" ht="24" customHeight="1">
      <c r="A59" s="189" t="s">
        <v>112</v>
      </c>
      <c r="B59" s="141" t="s">
        <v>53</v>
      </c>
      <c r="C59" s="100"/>
      <c r="D59" s="100"/>
      <c r="E59" s="102">
        <v>1088</v>
      </c>
      <c r="F59" s="146">
        <v>11478</v>
      </c>
      <c r="G59" s="102">
        <v>1039.04</v>
      </c>
      <c r="H59" s="146">
        <v>10961.489999999998</v>
      </c>
      <c r="I59" s="102">
        <v>4837.04</v>
      </c>
      <c r="J59" s="102">
        <v>97887.48999999999</v>
      </c>
      <c r="K59" s="196">
        <f>G59/E59*100</f>
        <v>95.5</v>
      </c>
      <c r="L59" s="196">
        <f t="shared" si="0"/>
        <v>95.49999999999999</v>
      </c>
      <c r="M59" s="196"/>
      <c r="N59" s="196"/>
      <c r="O59" s="196">
        <v>69.94996384671005</v>
      </c>
      <c r="P59" s="196">
        <v>38.90754402003259</v>
      </c>
    </row>
    <row r="60" spans="1:16" ht="24" customHeight="1">
      <c r="A60" s="189" t="s">
        <v>65</v>
      </c>
      <c r="B60" s="141" t="s">
        <v>56</v>
      </c>
      <c r="C60" s="100"/>
      <c r="D60" s="100"/>
      <c r="E60" s="102"/>
      <c r="F60" s="146">
        <v>22010</v>
      </c>
      <c r="G60" s="147"/>
      <c r="H60" s="146">
        <v>21855.93</v>
      </c>
      <c r="I60" s="102"/>
      <c r="J60" s="102">
        <v>217101.93</v>
      </c>
      <c r="K60" s="196"/>
      <c r="L60" s="196">
        <f t="shared" si="0"/>
        <v>99.3</v>
      </c>
      <c r="M60" s="196"/>
      <c r="N60" s="196"/>
      <c r="O60" s="196"/>
      <c r="P60" s="196">
        <v>116.45537347458763</v>
      </c>
    </row>
    <row r="61" spans="1:16" ht="24" customHeight="1">
      <c r="A61" s="189" t="s">
        <v>77</v>
      </c>
      <c r="B61" s="141" t="s">
        <v>56</v>
      </c>
      <c r="C61" s="100"/>
      <c r="D61" s="100"/>
      <c r="E61" s="102"/>
      <c r="F61" s="146">
        <v>17658</v>
      </c>
      <c r="G61" s="147"/>
      <c r="H61" s="146">
        <v>17516.736</v>
      </c>
      <c r="I61" s="102"/>
      <c r="J61" s="102">
        <v>169168.736</v>
      </c>
      <c r="K61" s="196"/>
      <c r="L61" s="196">
        <f t="shared" si="0"/>
        <v>99.2</v>
      </c>
      <c r="M61" s="196"/>
      <c r="N61" s="196"/>
      <c r="O61" s="196"/>
      <c r="P61" s="196">
        <v>97.46820232422809</v>
      </c>
    </row>
    <row r="62" spans="1:16" ht="24" customHeight="1">
      <c r="A62" s="189" t="s">
        <v>103</v>
      </c>
      <c r="B62" s="141" t="s">
        <v>56</v>
      </c>
      <c r="C62" s="100"/>
      <c r="D62" s="100"/>
      <c r="E62" s="102"/>
      <c r="F62" s="146">
        <v>47466</v>
      </c>
      <c r="G62" s="147"/>
      <c r="H62" s="146">
        <v>16805</v>
      </c>
      <c r="I62" s="102"/>
      <c r="J62" s="102">
        <v>184911</v>
      </c>
      <c r="K62" s="196"/>
      <c r="L62" s="196">
        <f t="shared" si="0"/>
        <v>35.40428938608689</v>
      </c>
      <c r="M62" s="196"/>
      <c r="N62" s="196"/>
      <c r="O62" s="196"/>
      <c r="P62" s="196">
        <v>110.95370103686636</v>
      </c>
    </row>
    <row r="63" spans="1:16" ht="24" customHeight="1">
      <c r="A63" s="188" t="s">
        <v>104</v>
      </c>
      <c r="B63" s="141" t="s">
        <v>56</v>
      </c>
      <c r="C63" s="100"/>
      <c r="D63" s="100"/>
      <c r="E63" s="102"/>
      <c r="F63" s="146">
        <v>16532</v>
      </c>
      <c r="G63" s="148"/>
      <c r="H63" s="146">
        <v>16779.98</v>
      </c>
      <c r="I63" s="149"/>
      <c r="J63" s="102">
        <v>159635.98</v>
      </c>
      <c r="K63" s="196"/>
      <c r="L63" s="196">
        <f t="shared" si="0"/>
        <v>101.49999999999999</v>
      </c>
      <c r="M63" s="196"/>
      <c r="N63" s="196"/>
      <c r="O63" s="196"/>
      <c r="P63" s="196">
        <v>102.36487803626851</v>
      </c>
    </row>
    <row r="64" spans="1:16" ht="24" customHeight="1">
      <c r="A64" s="188" t="s">
        <v>105</v>
      </c>
      <c r="B64" s="141" t="s">
        <v>12</v>
      </c>
      <c r="C64" s="100"/>
      <c r="D64" s="100"/>
      <c r="E64" s="102">
        <v>15655</v>
      </c>
      <c r="F64" s="146">
        <v>9615</v>
      </c>
      <c r="G64" s="102">
        <v>14950.525</v>
      </c>
      <c r="H64" s="146">
        <v>9182.324999999999</v>
      </c>
      <c r="I64" s="102">
        <v>467791.525</v>
      </c>
      <c r="J64" s="102">
        <v>88986.325</v>
      </c>
      <c r="K64" s="196">
        <f>G64/E64*100</f>
        <v>95.5</v>
      </c>
      <c r="L64" s="196">
        <f t="shared" si="0"/>
        <v>95.49999999999999</v>
      </c>
      <c r="M64" s="196"/>
      <c r="N64" s="196"/>
      <c r="O64" s="196">
        <v>73.32511846186884</v>
      </c>
      <c r="P64" s="196">
        <v>88.86635542018276</v>
      </c>
    </row>
    <row r="65" spans="1:16" ht="24" customHeight="1">
      <c r="A65" s="189" t="s">
        <v>73</v>
      </c>
      <c r="B65" s="141" t="s">
        <v>12</v>
      </c>
      <c r="C65" s="100"/>
      <c r="D65" s="100"/>
      <c r="E65" s="102">
        <v>9604</v>
      </c>
      <c r="F65" s="146">
        <v>3740</v>
      </c>
      <c r="G65" s="102">
        <v>15172</v>
      </c>
      <c r="H65" s="146">
        <v>5908.296543107039</v>
      </c>
      <c r="I65" s="102">
        <v>133216</v>
      </c>
      <c r="J65" s="102">
        <v>55020.29654310704</v>
      </c>
      <c r="K65" s="196">
        <f>G65/E65*100</f>
        <v>157.97584339858392</v>
      </c>
      <c r="L65" s="196">
        <f t="shared" si="0"/>
        <v>157.97584339858392</v>
      </c>
      <c r="M65" s="196"/>
      <c r="N65" s="196"/>
      <c r="O65" s="196">
        <v>95.67503124147144</v>
      </c>
      <c r="P65" s="196">
        <v>77.62566704257543</v>
      </c>
    </row>
    <row r="66" spans="1:16" ht="24" customHeight="1">
      <c r="A66" s="192" t="s">
        <v>75</v>
      </c>
      <c r="B66" s="142" t="s">
        <v>56</v>
      </c>
      <c r="C66" s="143"/>
      <c r="D66" s="143"/>
      <c r="E66" s="116"/>
      <c r="F66" s="151">
        <v>7433</v>
      </c>
      <c r="G66" s="152"/>
      <c r="H66" s="151">
        <v>7544.495</v>
      </c>
      <c r="I66" s="102"/>
      <c r="J66" s="102">
        <v>82031.495</v>
      </c>
      <c r="K66" s="196"/>
      <c r="L66" s="196">
        <f t="shared" si="0"/>
        <v>101.49999999999999</v>
      </c>
      <c r="M66" s="196"/>
      <c r="N66" s="196"/>
      <c r="O66" s="196"/>
      <c r="P66" s="196">
        <v>126.63676150485512</v>
      </c>
    </row>
    <row r="67" spans="1:16" ht="24" customHeight="1">
      <c r="A67" s="193" t="s">
        <v>76</v>
      </c>
      <c r="B67" s="144" t="s">
        <v>12</v>
      </c>
      <c r="C67" s="145"/>
      <c r="D67" s="145"/>
      <c r="E67" s="153">
        <v>18553</v>
      </c>
      <c r="F67" s="154">
        <v>5577</v>
      </c>
      <c r="G67" s="153">
        <v>18460.235</v>
      </c>
      <c r="H67" s="154">
        <v>5549.115</v>
      </c>
      <c r="I67" s="153">
        <v>177306.235</v>
      </c>
      <c r="J67" s="153">
        <v>43842.115</v>
      </c>
      <c r="K67" s="199">
        <f>G67/E67*100</f>
        <v>99.5</v>
      </c>
      <c r="L67" s="199">
        <f t="shared" si="0"/>
        <v>99.5</v>
      </c>
      <c r="M67" s="199"/>
      <c r="N67" s="199"/>
      <c r="O67" s="199">
        <v>103.78375048290232</v>
      </c>
      <c r="P67" s="199">
        <v>89.90303695197474</v>
      </c>
    </row>
    <row r="68" spans="1:16" ht="16.5">
      <c r="A68" s="71" t="s">
        <v>136</v>
      </c>
      <c r="B68" s="71"/>
      <c r="C68" s="71"/>
      <c r="E68" s="103"/>
      <c r="F68" s="103"/>
      <c r="G68" s="103"/>
      <c r="H68" s="103"/>
      <c r="I68" s="103"/>
      <c r="J68" s="103"/>
      <c r="K68" s="103"/>
      <c r="L68" s="103"/>
      <c r="M68" s="104"/>
      <c r="N68" s="105"/>
      <c r="O68" s="58"/>
      <c r="P68" s="58"/>
    </row>
    <row r="69" spans="1:13" ht="16.5">
      <c r="A69" s="62" t="s">
        <v>135</v>
      </c>
      <c r="B69" s="61"/>
      <c r="E69" s="62"/>
      <c r="F69" s="62"/>
      <c r="G69" s="62"/>
      <c r="H69" s="62"/>
      <c r="I69" s="62"/>
      <c r="J69" s="62"/>
      <c r="K69" s="62"/>
      <c r="L69" s="62"/>
      <c r="M69" s="60"/>
    </row>
  </sheetData>
  <sheetProtection/>
  <mergeCells count="24">
    <mergeCell ref="C7:D7"/>
    <mergeCell ref="E7:F7"/>
    <mergeCell ref="G7:H7"/>
    <mergeCell ref="I7:J7"/>
    <mergeCell ref="K7:L7"/>
    <mergeCell ref="M7:N7"/>
    <mergeCell ref="E5:E6"/>
    <mergeCell ref="F5:F6"/>
    <mergeCell ref="O7:P7"/>
    <mergeCell ref="G5:G6"/>
    <mergeCell ref="H5:H6"/>
    <mergeCell ref="I5:I6"/>
    <mergeCell ref="J5:J6"/>
    <mergeCell ref="K5:L5"/>
    <mergeCell ref="M5:N5"/>
    <mergeCell ref="O5:P5"/>
    <mergeCell ref="A2:N2"/>
    <mergeCell ref="A4:A6"/>
    <mergeCell ref="B4:B6"/>
    <mergeCell ref="C4:D6"/>
    <mergeCell ref="E4:F4"/>
    <mergeCell ref="G4:H4"/>
    <mergeCell ref="I4:J4"/>
    <mergeCell ref="K4:P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"/>
    </sheetView>
  </sheetViews>
  <sheetFormatPr defaultColWidth="8.72265625" defaultRowHeight="16.5"/>
  <cols>
    <col min="1" max="1" width="39.6328125" style="11" customWidth="1"/>
    <col min="2" max="2" width="9.36328125" style="11" customWidth="1"/>
    <col min="3" max="3" width="14.0859375" style="11" customWidth="1"/>
    <col min="4" max="4" width="13.54296875" style="11" customWidth="1"/>
    <col min="5" max="5" width="12.8125" style="11" customWidth="1"/>
    <col min="6" max="6" width="11.6328125" style="11" customWidth="1"/>
    <col min="7" max="7" width="9.453125" style="11" bestFit="1" customWidth="1"/>
    <col min="8" max="16384" width="8.90625" style="11" customWidth="1"/>
  </cols>
  <sheetData>
    <row r="1" ht="15.75">
      <c r="A1" s="23" t="s">
        <v>7</v>
      </c>
    </row>
    <row r="2" spans="1:5" ht="15.75">
      <c r="A2" s="24" t="s">
        <v>141</v>
      </c>
      <c r="B2" s="24"/>
      <c r="C2" s="24"/>
      <c r="D2" s="24"/>
      <c r="E2" s="24"/>
    </row>
    <row r="3" spans="1:5" ht="15.75">
      <c r="A3" s="29"/>
      <c r="B3" s="29"/>
      <c r="C3" s="29"/>
      <c r="D3" s="29"/>
      <c r="E3" s="29"/>
    </row>
    <row r="4" spans="1:10" s="12" customFormat="1" ht="24.75" customHeight="1">
      <c r="A4" s="293" t="s">
        <v>14</v>
      </c>
      <c r="B4" s="304" t="s">
        <v>133</v>
      </c>
      <c r="C4" s="80" t="s">
        <v>142</v>
      </c>
      <c r="D4" s="81"/>
      <c r="E4" s="82"/>
      <c r="F4" s="304" t="s">
        <v>59</v>
      </c>
      <c r="G4" s="306" t="s">
        <v>166</v>
      </c>
      <c r="I4" s="306" t="s">
        <v>170</v>
      </c>
      <c r="J4" s="306" t="s">
        <v>171</v>
      </c>
    </row>
    <row r="5" spans="1:10" s="12" customFormat="1" ht="45.75" customHeight="1">
      <c r="A5" s="295"/>
      <c r="B5" s="305"/>
      <c r="C5" s="83" t="s">
        <v>57</v>
      </c>
      <c r="D5" s="83" t="s">
        <v>58</v>
      </c>
      <c r="E5" s="83" t="s">
        <v>51</v>
      </c>
      <c r="F5" s="305"/>
      <c r="G5" s="306"/>
      <c r="I5" s="306"/>
      <c r="J5" s="306"/>
    </row>
    <row r="6" spans="1:6" s="12" customFormat="1" ht="15.75">
      <c r="A6" s="39" t="s">
        <v>10</v>
      </c>
      <c r="B6" s="39">
        <v>1</v>
      </c>
      <c r="C6" s="39">
        <v>2</v>
      </c>
      <c r="D6" s="39">
        <v>3</v>
      </c>
      <c r="E6" s="39">
        <v>4</v>
      </c>
      <c r="F6" s="39">
        <v>5</v>
      </c>
    </row>
    <row r="7" spans="1:10" s="15" customFormat="1" ht="24" customHeight="1">
      <c r="A7" s="13" t="s">
        <v>138</v>
      </c>
      <c r="B7" s="14"/>
      <c r="C7" s="14"/>
      <c r="D7" s="14"/>
      <c r="E7" s="14"/>
      <c r="F7" s="14"/>
      <c r="G7" s="155">
        <v>162439</v>
      </c>
      <c r="H7" s="15" t="s">
        <v>167</v>
      </c>
      <c r="I7" s="15">
        <v>3242866</v>
      </c>
      <c r="J7" s="15">
        <v>4641738</v>
      </c>
    </row>
    <row r="8" spans="1:10" ht="24" customHeight="1">
      <c r="A8" s="210" t="s">
        <v>15</v>
      </c>
      <c r="B8" s="17"/>
      <c r="C8" s="17"/>
      <c r="D8" s="17"/>
      <c r="E8" s="157"/>
      <c r="F8" s="17"/>
      <c r="G8" s="156">
        <v>79394</v>
      </c>
      <c r="H8" s="11" t="s">
        <v>168</v>
      </c>
      <c r="I8" s="11">
        <v>1068788</v>
      </c>
      <c r="J8" s="11">
        <v>2763698</v>
      </c>
    </row>
    <row r="9" spans="1:10" ht="24" customHeight="1">
      <c r="A9" s="16" t="s">
        <v>30</v>
      </c>
      <c r="B9" s="17"/>
      <c r="C9" s="17"/>
      <c r="D9" s="17"/>
      <c r="E9" s="157"/>
      <c r="F9" s="17"/>
      <c r="G9" s="156">
        <v>14534</v>
      </c>
      <c r="H9" s="11" t="s">
        <v>169</v>
      </c>
      <c r="I9" s="11">
        <v>122685</v>
      </c>
      <c r="J9" s="11">
        <v>594685</v>
      </c>
    </row>
    <row r="10" spans="1:10" ht="24" customHeight="1">
      <c r="A10" s="16" t="s">
        <v>16</v>
      </c>
      <c r="B10" s="17"/>
      <c r="C10" s="17"/>
      <c r="D10" s="17"/>
      <c r="E10" s="157"/>
      <c r="F10" s="17"/>
      <c r="G10" s="37">
        <f>G$9/G8*100</f>
        <v>18.306169231931886</v>
      </c>
      <c r="I10" s="37">
        <f>I$9/I8*100</f>
        <v>11.478890107299108</v>
      </c>
      <c r="J10" s="37">
        <f>J$9/J8*100</f>
        <v>21.51772733489694</v>
      </c>
    </row>
    <row r="11" spans="1:10" ht="24" customHeight="1">
      <c r="A11" s="16" t="s">
        <v>31</v>
      </c>
      <c r="B11" s="17"/>
      <c r="C11" s="17"/>
      <c r="D11" s="18"/>
      <c r="E11" s="206"/>
      <c r="F11" s="18"/>
      <c r="G11" s="37">
        <f>G9/G7*100</f>
        <v>8.94735870080461</v>
      </c>
      <c r="I11" s="37">
        <f>I9/I7*100</f>
        <v>3.7832275524181385</v>
      </c>
      <c r="J11" s="37">
        <f>J9/J7*100</f>
        <v>12.811688208166855</v>
      </c>
    </row>
    <row r="12" spans="1:7" ht="24" customHeight="1">
      <c r="A12" s="16" t="s">
        <v>17</v>
      </c>
      <c r="B12" s="17"/>
      <c r="C12" s="17"/>
      <c r="D12" s="17"/>
      <c r="E12" s="157"/>
      <c r="F12" s="235"/>
      <c r="G12" s="37"/>
    </row>
    <row r="13" spans="1:7" ht="24" customHeight="1">
      <c r="A13" s="16" t="s">
        <v>139</v>
      </c>
      <c r="B13" s="17"/>
      <c r="C13" s="17"/>
      <c r="D13" s="17"/>
      <c r="E13" s="157"/>
      <c r="F13" s="17"/>
      <c r="G13" s="37"/>
    </row>
    <row r="14" spans="1:7" ht="24" customHeight="1">
      <c r="A14" s="210" t="s">
        <v>32</v>
      </c>
      <c r="B14" s="17"/>
      <c r="C14" s="17"/>
      <c r="D14" s="17"/>
      <c r="E14" s="157"/>
      <c r="F14" s="235"/>
      <c r="G14" s="156"/>
    </row>
    <row r="15" spans="1:7" ht="24" customHeight="1">
      <c r="A15" s="210" t="s">
        <v>18</v>
      </c>
      <c r="B15" s="17"/>
      <c r="C15" s="17"/>
      <c r="D15" s="17"/>
      <c r="E15" s="157"/>
      <c r="F15" s="17"/>
      <c r="G15" s="37"/>
    </row>
    <row r="16" spans="1:7" ht="24" customHeight="1">
      <c r="A16" s="210" t="s">
        <v>19</v>
      </c>
      <c r="B16" s="17"/>
      <c r="C16" s="17"/>
      <c r="D16" s="17"/>
      <c r="E16" s="17"/>
      <c r="F16" s="17"/>
      <c r="G16" s="37"/>
    </row>
    <row r="17" spans="1:9" ht="24" customHeight="1">
      <c r="A17" s="210" t="s">
        <v>28</v>
      </c>
      <c r="B17" s="17"/>
      <c r="C17" s="17"/>
      <c r="D17" s="17"/>
      <c r="E17" s="17"/>
      <c r="F17" s="235"/>
      <c r="G17" s="156"/>
      <c r="H17" s="156"/>
      <c r="I17" s="156"/>
    </row>
    <row r="18" spans="1:9" ht="24" customHeight="1">
      <c r="A18" s="210" t="s">
        <v>29</v>
      </c>
      <c r="B18" s="17"/>
      <c r="C18" s="17"/>
      <c r="D18" s="17"/>
      <c r="E18" s="17"/>
      <c r="F18" s="235"/>
      <c r="G18" s="156"/>
      <c r="H18" s="156"/>
      <c r="I18" s="156"/>
    </row>
    <row r="19" spans="1:7" ht="24" customHeight="1">
      <c r="A19" s="16" t="s">
        <v>20</v>
      </c>
      <c r="B19" s="17"/>
      <c r="C19" s="17"/>
      <c r="D19" s="17"/>
      <c r="E19" s="17"/>
      <c r="F19" s="235"/>
      <c r="G19" s="37"/>
    </row>
    <row r="20" spans="1:8" ht="24" customHeight="1">
      <c r="A20" s="16" t="s">
        <v>21</v>
      </c>
      <c r="B20" s="17"/>
      <c r="C20" s="17"/>
      <c r="D20" s="17"/>
      <c r="E20" s="17"/>
      <c r="F20" s="235"/>
      <c r="G20" s="37"/>
      <c r="H20" s="156"/>
    </row>
    <row r="21" spans="1:7" ht="24" customHeight="1">
      <c r="A21" s="16" t="s">
        <v>22</v>
      </c>
      <c r="B21" s="17"/>
      <c r="C21" s="17"/>
      <c r="D21" s="17"/>
      <c r="E21" s="17"/>
      <c r="F21" s="17"/>
      <c r="G21" s="37"/>
    </row>
    <row r="22" spans="1:7" s="20" customFormat="1" ht="24" customHeight="1">
      <c r="A22" s="19" t="s">
        <v>23</v>
      </c>
      <c r="B22" s="30"/>
      <c r="C22" s="30"/>
      <c r="D22" s="30"/>
      <c r="E22" s="94"/>
      <c r="F22" s="30"/>
      <c r="G22" s="37"/>
    </row>
    <row r="23" spans="1:7" s="20" customFormat="1" ht="24" customHeight="1">
      <c r="A23" s="21" t="s">
        <v>24</v>
      </c>
      <c r="B23" s="31"/>
      <c r="C23" s="31"/>
      <c r="D23" s="31"/>
      <c r="E23" s="31"/>
      <c r="F23" s="31"/>
      <c r="G23" s="156"/>
    </row>
  </sheetData>
  <sheetProtection/>
  <mergeCells count="6">
    <mergeCell ref="A4:A5"/>
    <mergeCell ref="F4:F5"/>
    <mergeCell ref="B4:B5"/>
    <mergeCell ref="G4:G5"/>
    <mergeCell ref="I4:I5"/>
    <mergeCell ref="J4:J5"/>
  </mergeCells>
  <printOptions/>
  <pageMargins left="1.7322834645669292" right="0.2755905511811024" top="0.5118110236220472" bottom="0.4724409448818898" header="0.15748031496062992" footer="0.1968503937007874"/>
  <pageSetup firstPageNumber="7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 s="2"/>
      <c r="C1" s="2"/>
    </row>
    <row r="2" ht="17.25" thickBot="1">
      <c r="A2" s="2"/>
    </row>
    <row r="3" spans="1:3" ht="17.25" thickBot="1">
      <c r="A3" s="2"/>
      <c r="C3" s="2"/>
    </row>
    <row r="4" spans="1:3" ht="16.5">
      <c r="A4" s="2"/>
      <c r="C4" s="2"/>
    </row>
    <row r="5" ht="16.5">
      <c r="C5" s="2"/>
    </row>
    <row r="6" ht="17.25" thickBot="1">
      <c r="C6" s="2"/>
    </row>
    <row r="7" spans="1:3" ht="16.5">
      <c r="A7" s="2"/>
      <c r="C7" s="2"/>
    </row>
    <row r="8" spans="1:3" ht="16.5">
      <c r="A8" s="2"/>
      <c r="C8" s="2"/>
    </row>
    <row r="9" spans="1:3" ht="16.5">
      <c r="A9" s="2"/>
      <c r="C9" s="2"/>
    </row>
    <row r="10" spans="1:3" ht="16.5">
      <c r="A10" s="2"/>
      <c r="C10" s="2"/>
    </row>
    <row r="11" spans="1:3" ht="17.25" thickBot="1">
      <c r="A11" s="2"/>
      <c r="C11" s="2"/>
    </row>
    <row r="12" ht="16.5">
      <c r="C12" s="2"/>
    </row>
    <row r="13" ht="17.25" thickBot="1">
      <c r="C13" s="2"/>
    </row>
    <row r="14" spans="1:3" ht="17.25" thickBot="1">
      <c r="A14" s="2"/>
      <c r="C14" s="2"/>
    </row>
    <row r="15" ht="16.5">
      <c r="A15" s="2"/>
    </row>
    <row r="16" ht="17.25" thickBot="1">
      <c r="A16" s="2"/>
    </row>
    <row r="17" spans="1:3" ht="17.25" thickBot="1">
      <c r="A17" s="2"/>
      <c r="C17" s="2"/>
    </row>
    <row r="18" ht="16.5">
      <c r="C18" s="2"/>
    </row>
    <row r="19" ht="16.5">
      <c r="C19" s="2"/>
    </row>
    <row r="20" spans="1:3" ht="16.5">
      <c r="A20" s="2"/>
      <c r="C20" s="2"/>
    </row>
    <row r="21" spans="1:3" ht="16.5">
      <c r="A21" s="2"/>
      <c r="C21" s="2"/>
    </row>
    <row r="22" spans="1:3" ht="16.5">
      <c r="A22" s="2"/>
      <c r="C22" s="2"/>
    </row>
    <row r="23" spans="1:3" ht="16.5">
      <c r="A23" s="2"/>
      <c r="C23" s="2"/>
    </row>
    <row r="24" ht="16.5">
      <c r="A24" s="2"/>
    </row>
    <row r="25" ht="16.5">
      <c r="A25" s="2"/>
    </row>
    <row r="26" spans="1:3" ht="17.25" thickBot="1">
      <c r="A26" s="2"/>
      <c r="C26" s="2"/>
    </row>
    <row r="27" spans="1:3" ht="16.5">
      <c r="A27" s="2"/>
      <c r="C27" s="2"/>
    </row>
    <row r="28" spans="1:3" ht="16.5">
      <c r="A28" s="2"/>
      <c r="C28" s="2"/>
    </row>
    <row r="29" spans="1:3" ht="16.5">
      <c r="A29" s="2"/>
      <c r="C29" s="2"/>
    </row>
    <row r="30" spans="1:3" ht="16.5">
      <c r="A30" s="2"/>
      <c r="C30" s="2"/>
    </row>
    <row r="31" spans="1:3" ht="16.5">
      <c r="A31" s="2"/>
      <c r="C31" s="2"/>
    </row>
    <row r="32" spans="1:3" ht="16.5">
      <c r="A32" s="2"/>
      <c r="C32" s="2"/>
    </row>
    <row r="33" spans="1:3" ht="16.5">
      <c r="A33" s="2"/>
      <c r="C33" s="2"/>
    </row>
    <row r="34" spans="1:3" ht="16.5">
      <c r="A34" s="2"/>
      <c r="C34" s="2"/>
    </row>
    <row r="35" spans="1:3" ht="16.5">
      <c r="A35" s="2"/>
      <c r="C35" s="2"/>
    </row>
    <row r="36" spans="1:3" ht="16.5">
      <c r="A36" s="2"/>
      <c r="C36" s="2"/>
    </row>
    <row r="37" ht="16.5">
      <c r="A37" s="2"/>
    </row>
    <row r="38" ht="16.5">
      <c r="A38" s="2"/>
    </row>
    <row r="39" spans="1:3" ht="16.5">
      <c r="A39" s="2"/>
      <c r="C39" s="2"/>
    </row>
    <row r="40" spans="1:3" ht="16.5">
      <c r="A40" s="2"/>
      <c r="C40" s="2"/>
    </row>
    <row r="41" spans="1:3" ht="16.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6.36328125" defaultRowHeight="16.5"/>
  <cols>
    <col min="1" max="1" width="20.6328125" style="1" customWidth="1"/>
    <col min="2" max="2" width="0.9140625" style="1" customWidth="1"/>
    <col min="3" max="3" width="22.18359375" style="1" customWidth="1"/>
    <col min="4" max="16384" width="6.36328125" style="1" customWidth="1"/>
  </cols>
  <sheetData>
    <row r="1" spans="1:3" ht="16.5">
      <c r="A1"/>
      <c r="C1" s="2"/>
    </row>
    <row r="2" ht="17.25" thickBot="1">
      <c r="A2"/>
    </row>
    <row r="3" spans="1:3" ht="17.25" thickBot="1">
      <c r="A3"/>
      <c r="C3"/>
    </row>
    <row r="4" spans="1:3" ht="16.5">
      <c r="A4"/>
      <c r="C4"/>
    </row>
    <row r="5" ht="16.5">
      <c r="C5"/>
    </row>
    <row r="6" ht="17.25" thickBot="1">
      <c r="C6"/>
    </row>
    <row r="7" spans="1:3" ht="16.5">
      <c r="A7"/>
      <c r="C7"/>
    </row>
    <row r="8" spans="1:3" ht="16.5">
      <c r="A8"/>
      <c r="C8"/>
    </row>
    <row r="9" spans="1:3" ht="16.5">
      <c r="A9"/>
      <c r="C9"/>
    </row>
    <row r="10" spans="1:3" ht="16.5">
      <c r="A10"/>
      <c r="C10"/>
    </row>
    <row r="11" spans="1:3" ht="17.25" thickBot="1">
      <c r="A11"/>
      <c r="C11"/>
    </row>
    <row r="12" ht="16.5">
      <c r="C12"/>
    </row>
    <row r="13" ht="17.25" thickBot="1">
      <c r="C13"/>
    </row>
    <row r="14" spans="1:3" ht="17.25" thickBot="1">
      <c r="A14"/>
      <c r="C14"/>
    </row>
    <row r="15" ht="16.5">
      <c r="A15"/>
    </row>
    <row r="16" ht="17.25" thickBot="1">
      <c r="A16"/>
    </row>
    <row r="17" spans="1:3" ht="17.25" thickBot="1">
      <c r="A17"/>
      <c r="C17"/>
    </row>
    <row r="18" ht="16.5">
      <c r="C18"/>
    </row>
    <row r="19" ht="16.5">
      <c r="C19"/>
    </row>
    <row r="20" spans="1:3" ht="16.5">
      <c r="A20"/>
      <c r="C20"/>
    </row>
    <row r="21" spans="1:3" ht="16.5">
      <c r="A21"/>
      <c r="C21"/>
    </row>
    <row r="22" spans="1:3" ht="16.5">
      <c r="A22"/>
      <c r="C22"/>
    </row>
    <row r="23" spans="1:3" ht="16.5">
      <c r="A23"/>
      <c r="C23"/>
    </row>
    <row r="24" ht="16.5">
      <c r="A24"/>
    </row>
    <row r="25" ht="16.5">
      <c r="A25"/>
    </row>
    <row r="26" spans="1:3" ht="17.25" thickBot="1">
      <c r="A26"/>
      <c r="C26"/>
    </row>
    <row r="27" spans="1:3" ht="16.5">
      <c r="A27"/>
      <c r="C27"/>
    </row>
    <row r="28" spans="1:3" ht="16.5">
      <c r="A28"/>
      <c r="C28"/>
    </row>
    <row r="29" spans="1:3" ht="16.5">
      <c r="A29"/>
      <c r="C29"/>
    </row>
    <row r="30" spans="1:3" ht="16.5">
      <c r="A30"/>
      <c r="C30"/>
    </row>
    <row r="31" spans="1:3" ht="16.5">
      <c r="A31"/>
      <c r="C31"/>
    </row>
    <row r="32" spans="1:3" ht="16.5">
      <c r="A32"/>
      <c r="C32"/>
    </row>
    <row r="33" spans="1:3" ht="16.5">
      <c r="A33"/>
      <c r="C33"/>
    </row>
    <row r="34" spans="1:3" ht="16.5">
      <c r="A34"/>
      <c r="C34"/>
    </row>
    <row r="35" spans="1:3" ht="16.5">
      <c r="A35"/>
      <c r="C35"/>
    </row>
    <row r="36" spans="1:3" ht="16.5">
      <c r="A36"/>
      <c r="C36"/>
    </row>
    <row r="37" ht="16.5">
      <c r="A37"/>
    </row>
    <row r="38" ht="16.5">
      <c r="A38"/>
    </row>
    <row r="39" spans="1:3" ht="16.5">
      <c r="A39"/>
      <c r="C39"/>
    </row>
    <row r="40" spans="1:3" ht="16.5">
      <c r="A40"/>
      <c r="C40"/>
    </row>
    <row r="41" spans="1:3" ht="16.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CUC THONG 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tuanpc</cp:lastModifiedBy>
  <cp:lastPrinted>2016-11-02T02:26:01Z</cp:lastPrinted>
  <dcterms:created xsi:type="dcterms:W3CDTF">2002-05-14T16:08:28Z</dcterms:created>
  <dcterms:modified xsi:type="dcterms:W3CDTF">2016-11-09T02:16:49Z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